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СКА\ЧЕМПИОНАТЫ\МУНИЦИПАЛКА\ИНВАЛИДЫ\"/>
    </mc:Choice>
  </mc:AlternateContent>
  <bookViews>
    <workbookView xWindow="0" yWindow="0" windowWidth="24000" windowHeight="9630" activeTab="5"/>
  </bookViews>
  <sheets>
    <sheet name="СВОД" sheetId="1" r:id="rId1"/>
    <sheet name="дартсС" sheetId="9" r:id="rId2"/>
    <sheet name="минигольф" sheetId="4" r:id="rId3"/>
    <sheet name="Стрельба" sheetId="8" r:id="rId4"/>
    <sheet name="теннис" sheetId="7" r:id="rId5"/>
    <sheet name="шашки" sheetId="5" r:id="rId6"/>
    <sheet name="дартс" sheetId="6" r:id="rId7"/>
  </sheets>
  <definedNames>
    <definedName name="_xlnm.Print_Area" localSheetId="6">дартс!$D:$J</definedName>
    <definedName name="_xlnm.Print_Area" localSheetId="1">дартсС!$D:$J</definedName>
    <definedName name="_xlnm.Print_Area" localSheetId="2">минигольф!$D:$J</definedName>
    <definedName name="_xlnm.Print_Area" localSheetId="0">СВОД!$F$1:$R$106</definedName>
    <definedName name="_xlnm.Print_Area" localSheetId="3">Стрельба!$D:$J</definedName>
    <definedName name="_xlnm.Print_Area" localSheetId="4">теннис!$D:$J</definedName>
    <definedName name="_xlnm.Print_Area" localSheetId="5">шашки!$D:$J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G66" i="1"/>
  <c r="N93" i="1"/>
  <c r="N92" i="1"/>
  <c r="N85" i="1"/>
  <c r="N77" i="1"/>
  <c r="N72" i="1"/>
  <c r="N51" i="1"/>
  <c r="N50" i="1"/>
  <c r="N45" i="1"/>
  <c r="N20" i="1"/>
  <c r="N12" i="1"/>
  <c r="N35" i="1"/>
  <c r="N25" i="1"/>
  <c r="N38" i="1"/>
  <c r="N10" i="1"/>
  <c r="N30" i="1"/>
  <c r="H34" i="5"/>
  <c r="G34" i="5"/>
  <c r="F34" i="5"/>
  <c r="E34" i="5"/>
  <c r="H27" i="7"/>
  <c r="G27" i="7"/>
  <c r="F27" i="7"/>
  <c r="E27" i="7"/>
  <c r="O94" i="1"/>
  <c r="M95" i="1"/>
  <c r="Q94" i="1" l="1"/>
  <c r="L84" i="1"/>
  <c r="H14" i="4"/>
  <c r="G14" i="4"/>
  <c r="F14" i="4"/>
  <c r="E14" i="4"/>
  <c r="L83" i="1"/>
  <c r="M82" i="1"/>
  <c r="H28" i="7"/>
  <c r="G28" i="7"/>
  <c r="F28" i="7"/>
  <c r="E28" i="7"/>
  <c r="H10" i="5"/>
  <c r="G10" i="5"/>
  <c r="F10" i="5"/>
  <c r="E10" i="5"/>
  <c r="H13" i="8"/>
  <c r="G13" i="8"/>
  <c r="F13" i="8"/>
  <c r="E13" i="8"/>
  <c r="I15" i="9"/>
  <c r="H15" i="9"/>
  <c r="G15" i="9"/>
  <c r="F15" i="9"/>
  <c r="E15" i="9"/>
  <c r="H11" i="8"/>
  <c r="G11" i="8"/>
  <c r="F11" i="8"/>
  <c r="E11" i="8"/>
  <c r="H12" i="4"/>
  <c r="G12" i="4"/>
  <c r="F12" i="4"/>
  <c r="E12" i="4"/>
  <c r="I10" i="9"/>
  <c r="H10" i="9"/>
  <c r="G10" i="9"/>
  <c r="F10" i="9"/>
  <c r="E10" i="9"/>
  <c r="L46" i="1"/>
  <c r="O44" i="1"/>
  <c r="P43" i="1"/>
  <c r="M42" i="1"/>
  <c r="M96" i="1"/>
  <c r="M97" i="1"/>
  <c r="P75" i="1"/>
  <c r="M80" i="1"/>
  <c r="O79" i="1"/>
  <c r="H13" i="4"/>
  <c r="G13" i="4"/>
  <c r="F13" i="4"/>
  <c r="E13" i="4"/>
  <c r="L15" i="1"/>
  <c r="L99" i="1"/>
  <c r="L28" i="1"/>
  <c r="O27" i="1"/>
  <c r="L26" i="1"/>
  <c r="P24" i="1"/>
  <c r="O22" i="1"/>
  <c r="O52" i="1"/>
  <c r="M88" i="1"/>
  <c r="M87" i="1"/>
  <c r="P90" i="1"/>
  <c r="E6" i="6"/>
  <c r="E6" i="5"/>
  <c r="E6" i="7"/>
  <c r="E6" i="8"/>
  <c r="E6" i="4"/>
  <c r="E6" i="9"/>
  <c r="D2" i="6"/>
  <c r="D2" i="5"/>
  <c r="D2" i="7"/>
  <c r="D2" i="8"/>
  <c r="D2" i="4"/>
  <c r="D2" i="9"/>
  <c r="Q42" i="1" l="1"/>
  <c r="Q96" i="1"/>
  <c r="E13" i="9"/>
  <c r="M31" i="1" l="1"/>
  <c r="H22" i="6"/>
  <c r="G22" i="6"/>
  <c r="F22" i="6"/>
  <c r="E22" i="6"/>
  <c r="H21" i="6"/>
  <c r="G21" i="6"/>
  <c r="F21" i="6"/>
  <c r="E21" i="6"/>
  <c r="H20" i="6"/>
  <c r="G20" i="6"/>
  <c r="F20" i="6"/>
  <c r="E20" i="6"/>
  <c r="H19" i="6"/>
  <c r="G19" i="6"/>
  <c r="F19" i="6"/>
  <c r="E19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8" i="6"/>
  <c r="G8" i="6"/>
  <c r="F8" i="6"/>
  <c r="E8" i="6"/>
  <c r="H14" i="5"/>
  <c r="G14" i="5"/>
  <c r="F14" i="5"/>
  <c r="E14" i="5"/>
  <c r="H15" i="5"/>
  <c r="G15" i="5"/>
  <c r="F15" i="5"/>
  <c r="E15" i="5"/>
  <c r="H30" i="5"/>
  <c r="G30" i="5"/>
  <c r="F30" i="5"/>
  <c r="E30" i="5"/>
  <c r="H17" i="5"/>
  <c r="G17" i="5"/>
  <c r="F17" i="5"/>
  <c r="E17" i="5"/>
  <c r="H27" i="5"/>
  <c r="G27" i="5"/>
  <c r="F27" i="5"/>
  <c r="E27" i="5"/>
  <c r="H31" i="5"/>
  <c r="G31" i="5"/>
  <c r="F31" i="5"/>
  <c r="E31" i="5"/>
  <c r="H24" i="5"/>
  <c r="G24" i="5"/>
  <c r="F24" i="5"/>
  <c r="E24" i="5"/>
  <c r="H35" i="5"/>
  <c r="G35" i="5"/>
  <c r="F35" i="5"/>
  <c r="E35" i="5"/>
  <c r="H25" i="5"/>
  <c r="G25" i="5"/>
  <c r="F25" i="5"/>
  <c r="E25" i="5"/>
  <c r="H26" i="5"/>
  <c r="G26" i="5"/>
  <c r="F26" i="5"/>
  <c r="E26" i="5"/>
  <c r="H18" i="5"/>
  <c r="G18" i="5"/>
  <c r="F18" i="5"/>
  <c r="E18" i="5"/>
  <c r="H32" i="5"/>
  <c r="G32" i="5"/>
  <c r="F32" i="5"/>
  <c r="E32" i="5"/>
  <c r="H28" i="5"/>
  <c r="G28" i="5"/>
  <c r="F28" i="5"/>
  <c r="E28" i="5"/>
  <c r="H16" i="5"/>
  <c r="G16" i="5"/>
  <c r="F16" i="5"/>
  <c r="E16" i="5"/>
  <c r="H19" i="5"/>
  <c r="G19" i="5"/>
  <c r="F19" i="5"/>
  <c r="E19" i="5"/>
  <c r="H22" i="5"/>
  <c r="G22" i="5"/>
  <c r="F22" i="5"/>
  <c r="E22" i="5"/>
  <c r="H33" i="5"/>
  <c r="G33" i="5"/>
  <c r="F33" i="5"/>
  <c r="E33" i="5"/>
  <c r="H29" i="5"/>
  <c r="G29" i="5"/>
  <c r="F29" i="5"/>
  <c r="E29" i="5"/>
  <c r="H13" i="5"/>
  <c r="G13" i="5"/>
  <c r="F13" i="5"/>
  <c r="E13" i="5"/>
  <c r="H11" i="5"/>
  <c r="G11" i="5"/>
  <c r="F11" i="5"/>
  <c r="E11" i="5"/>
  <c r="H12" i="5"/>
  <c r="G12" i="5"/>
  <c r="F12" i="5"/>
  <c r="E12" i="5"/>
  <c r="H23" i="5"/>
  <c r="G23" i="5"/>
  <c r="F23" i="5"/>
  <c r="E23" i="5"/>
  <c r="H29" i="7"/>
  <c r="G29" i="7"/>
  <c r="F29" i="7"/>
  <c r="E29" i="7"/>
  <c r="H24" i="7"/>
  <c r="G24" i="7"/>
  <c r="F24" i="7"/>
  <c r="E24" i="7"/>
  <c r="H25" i="7"/>
  <c r="G25" i="7"/>
  <c r="F25" i="7"/>
  <c r="E25" i="7"/>
  <c r="H26" i="7"/>
  <c r="G26" i="7"/>
  <c r="F26" i="7"/>
  <c r="E26" i="7"/>
  <c r="H21" i="7"/>
  <c r="G21" i="7"/>
  <c r="F21" i="7"/>
  <c r="E21" i="7"/>
  <c r="H15" i="7"/>
  <c r="G15" i="7"/>
  <c r="F15" i="7"/>
  <c r="E15" i="7"/>
  <c r="H16" i="7"/>
  <c r="G16" i="7"/>
  <c r="F16" i="7"/>
  <c r="E16" i="7"/>
  <c r="H17" i="7"/>
  <c r="G17" i="7"/>
  <c r="F17" i="7"/>
  <c r="E17" i="7"/>
  <c r="H12" i="7"/>
  <c r="G12" i="7"/>
  <c r="F12" i="7"/>
  <c r="E12" i="7"/>
  <c r="H11" i="7"/>
  <c r="G11" i="7"/>
  <c r="F11" i="7"/>
  <c r="E11" i="7"/>
  <c r="H29" i="8"/>
  <c r="G29" i="8"/>
  <c r="F29" i="8"/>
  <c r="E29" i="8"/>
  <c r="H30" i="8"/>
  <c r="G30" i="8"/>
  <c r="F30" i="8"/>
  <c r="E30" i="8"/>
  <c r="H26" i="8"/>
  <c r="G26" i="8"/>
  <c r="F26" i="8"/>
  <c r="E26" i="8"/>
  <c r="H21" i="8"/>
  <c r="G21" i="8"/>
  <c r="F21" i="8"/>
  <c r="E21" i="8"/>
  <c r="H19" i="8"/>
  <c r="G19" i="8"/>
  <c r="F19" i="8"/>
  <c r="E19" i="8"/>
  <c r="H18" i="8"/>
  <c r="G18" i="8"/>
  <c r="F18" i="8"/>
  <c r="E18" i="8"/>
  <c r="H17" i="8"/>
  <c r="G17" i="8"/>
  <c r="F17" i="8"/>
  <c r="E17" i="8"/>
  <c r="H20" i="8"/>
  <c r="G20" i="8"/>
  <c r="F20" i="8"/>
  <c r="E20" i="8"/>
  <c r="H22" i="8"/>
  <c r="G22" i="8"/>
  <c r="F22" i="8"/>
  <c r="E22" i="8"/>
  <c r="H12" i="8"/>
  <c r="G12" i="8"/>
  <c r="F12" i="8"/>
  <c r="E12" i="8"/>
  <c r="H14" i="8"/>
  <c r="G14" i="8"/>
  <c r="F14" i="8"/>
  <c r="E14" i="8"/>
  <c r="H23" i="4"/>
  <c r="G23" i="4"/>
  <c r="F23" i="4"/>
  <c r="E23" i="4"/>
  <c r="H19" i="4"/>
  <c r="G19" i="4"/>
  <c r="F19" i="4"/>
  <c r="E19" i="4"/>
  <c r="H21" i="4"/>
  <c r="G21" i="4"/>
  <c r="F21" i="4"/>
  <c r="E21" i="4"/>
  <c r="H20" i="4"/>
  <c r="G20" i="4"/>
  <c r="F20" i="4"/>
  <c r="E20" i="4"/>
  <c r="H24" i="4"/>
  <c r="G24" i="4"/>
  <c r="F24" i="4"/>
  <c r="E24" i="4"/>
  <c r="H22" i="4"/>
  <c r="G22" i="4"/>
  <c r="F22" i="4"/>
  <c r="E22" i="4"/>
  <c r="H18" i="4"/>
  <c r="G18" i="4"/>
  <c r="F18" i="4"/>
  <c r="E18" i="4"/>
  <c r="H11" i="4"/>
  <c r="G11" i="4"/>
  <c r="F11" i="4"/>
  <c r="E11" i="4"/>
  <c r="H9" i="4"/>
  <c r="G9" i="4"/>
  <c r="F9" i="4"/>
  <c r="E9" i="4"/>
  <c r="H10" i="4"/>
  <c r="G10" i="4"/>
  <c r="F10" i="4"/>
  <c r="E10" i="4"/>
  <c r="H26" i="9"/>
  <c r="G26" i="9"/>
  <c r="F26" i="9"/>
  <c r="E26" i="9"/>
  <c r="H25" i="9"/>
  <c r="G25" i="9"/>
  <c r="F25" i="9"/>
  <c r="E25" i="9"/>
  <c r="H24" i="9"/>
  <c r="G24" i="9"/>
  <c r="F24" i="9"/>
  <c r="E24" i="9"/>
  <c r="H21" i="9"/>
  <c r="G21" i="9"/>
  <c r="F21" i="9"/>
  <c r="E21" i="9"/>
  <c r="H19" i="9"/>
  <c r="G19" i="9"/>
  <c r="F19" i="9"/>
  <c r="E19" i="9"/>
  <c r="H20" i="9"/>
  <c r="G20" i="9"/>
  <c r="F20" i="9"/>
  <c r="E20" i="9"/>
  <c r="H22" i="9"/>
  <c r="G22" i="9"/>
  <c r="F22" i="9"/>
  <c r="E22" i="9"/>
  <c r="H23" i="9"/>
  <c r="G23" i="9"/>
  <c r="F23" i="9"/>
  <c r="E23" i="9"/>
  <c r="H11" i="9"/>
  <c r="G11" i="9"/>
  <c r="F11" i="9"/>
  <c r="E11" i="9"/>
  <c r="H14" i="9"/>
  <c r="G14" i="9"/>
  <c r="F14" i="9"/>
  <c r="E14" i="9"/>
  <c r="H13" i="9"/>
  <c r="G13" i="9"/>
  <c r="F13" i="9"/>
  <c r="H9" i="9"/>
  <c r="G9" i="9"/>
  <c r="F9" i="9"/>
  <c r="E9" i="9"/>
  <c r="H12" i="9"/>
  <c r="G12" i="9"/>
  <c r="F12" i="9"/>
  <c r="E12" i="9"/>
  <c r="L33" i="1"/>
  <c r="I24" i="9"/>
  <c r="I26" i="9"/>
  <c r="I21" i="9"/>
  <c r="I25" i="9"/>
  <c r="I19" i="9"/>
  <c r="I22" i="9"/>
  <c r="I23" i="9"/>
  <c r="I13" i="9"/>
  <c r="I9" i="9"/>
  <c r="I12" i="9"/>
  <c r="I14" i="9"/>
  <c r="P70" i="1"/>
  <c r="P98" i="1"/>
  <c r="Q98" i="1" s="1"/>
  <c r="P29" i="1"/>
  <c r="P7" i="1"/>
  <c r="P40" i="1"/>
  <c r="P18" i="1"/>
  <c r="P49" i="1"/>
  <c r="P36" i="1"/>
  <c r="P14" i="1"/>
  <c r="O69" i="1"/>
  <c r="O8" i="1"/>
  <c r="O37" i="1"/>
  <c r="O19" i="1"/>
  <c r="O32" i="1"/>
  <c r="O16" i="1"/>
  <c r="L73" i="1"/>
  <c r="L74" i="1"/>
  <c r="L9" i="1"/>
  <c r="L39" i="1"/>
  <c r="L21" i="1"/>
  <c r="M71" i="1"/>
  <c r="Q99" i="1"/>
  <c r="M76" i="1"/>
  <c r="M48" i="1"/>
  <c r="M47" i="1"/>
  <c r="M11" i="1"/>
  <c r="M41" i="1"/>
  <c r="M17" i="1"/>
  <c r="M81" i="1"/>
  <c r="M78" i="1"/>
  <c r="M23" i="1"/>
  <c r="M91" i="1"/>
  <c r="M89" i="1"/>
  <c r="M34" i="1"/>
  <c r="M13" i="1"/>
  <c r="M86" i="1"/>
  <c r="Q86" i="1" s="1"/>
  <c r="Q69" i="1" l="1"/>
  <c r="Q47" i="1"/>
  <c r="Q49" i="1"/>
  <c r="Q32" i="1"/>
  <c r="Q17" i="1"/>
  <c r="Q12" i="1"/>
  <c r="Q22" i="1"/>
  <c r="Q37" i="1"/>
  <c r="Q7" i="1"/>
  <c r="Q89" i="1"/>
  <c r="Q92" i="1"/>
  <c r="Q82" i="1"/>
  <c r="Q78" i="1"/>
  <c r="Q51" i="1"/>
  <c r="Q74" i="1"/>
  <c r="Q27" i="1"/>
</calcChain>
</file>

<file path=xl/sharedStrings.xml><?xml version="1.0" encoding="utf-8"?>
<sst xmlns="http://schemas.openxmlformats.org/spreadsheetml/2006/main" count="547" uniqueCount="149">
  <si>
    <t>Район</t>
  </si>
  <si>
    <t>Назаров Никита Сергеевич</t>
  </si>
  <si>
    <t>м</t>
  </si>
  <si>
    <t>шашки</t>
  </si>
  <si>
    <t>Сызрань</t>
  </si>
  <si>
    <t>ВОГ</t>
  </si>
  <si>
    <t>Мини-гольф</t>
  </si>
  <si>
    <t>Дартс</t>
  </si>
  <si>
    <t>Настольный теннис</t>
  </si>
  <si>
    <t>Стрельба</t>
  </si>
  <si>
    <t>ВОС</t>
  </si>
  <si>
    <t>ж</t>
  </si>
  <si>
    <t>Шикалова Анастасия Владимировна</t>
  </si>
  <si>
    <t>Иевлева София Владимировна</t>
  </si>
  <si>
    <t>ПОДА</t>
  </si>
  <si>
    <t>Отрадный</t>
  </si>
  <si>
    <t>Яковлев Николай Сергеевич</t>
  </si>
  <si>
    <t>Феклов Кирилл Юрьевич</t>
  </si>
  <si>
    <t>Тимонина Елизавета Игоревна</t>
  </si>
  <si>
    <t>Федянин Александр Андреевич</t>
  </si>
  <si>
    <t>Волжский</t>
  </si>
  <si>
    <t>Сергиевский</t>
  </si>
  <si>
    <t>Иноземцева Маргарита Сергеевна</t>
  </si>
  <si>
    <t>Петрова Виктория Валерьевна</t>
  </si>
  <si>
    <t>ФИО</t>
  </si>
  <si>
    <t>дата</t>
  </si>
  <si>
    <t>пол</t>
  </si>
  <si>
    <t>Профиль заболевания</t>
  </si>
  <si>
    <t>Тольятти-1</t>
  </si>
  <si>
    <t>Гудков Николай Васильевич</t>
  </si>
  <si>
    <t>Суровой Антон Михайлович</t>
  </si>
  <si>
    <t>Новокуйбышевск</t>
  </si>
  <si>
    <t>Гусева Софья</t>
  </si>
  <si>
    <t>Ущанский Александр</t>
  </si>
  <si>
    <t>Прима Александр Викторович</t>
  </si>
  <si>
    <t>Красноярский</t>
  </si>
  <si>
    <t>Балышева Светлана Анатольевна</t>
  </si>
  <si>
    <t>Кириллова Снежана Геннадьевна</t>
  </si>
  <si>
    <t>Адаев Даниил Шамханович</t>
  </si>
  <si>
    <t>Золотухин Никита Денисович</t>
  </si>
  <si>
    <t>Самара-2</t>
  </si>
  <si>
    <t>Акшинский Артем Алексеевич</t>
  </si>
  <si>
    <t>Самара-1</t>
  </si>
  <si>
    <t>Пельков Влас Кириллович</t>
  </si>
  <si>
    <t>Колесников Семен Александрович</t>
  </si>
  <si>
    <t>Перагин Константин Александрович</t>
  </si>
  <si>
    <t>Кинель</t>
  </si>
  <si>
    <t>Беляев Дмитрий Михайлович</t>
  </si>
  <si>
    <t>Дмитриев Иван Алексеевич</t>
  </si>
  <si>
    <t>Зиновьев Виталий Алексеевич</t>
  </si>
  <si>
    <t>Нефтегорский</t>
  </si>
  <si>
    <t>Денисов Алексей Валерьевич</t>
  </si>
  <si>
    <t>Кинельский</t>
  </si>
  <si>
    <t>Касаткин Александр Игоревич</t>
  </si>
  <si>
    <t>Борский</t>
  </si>
  <si>
    <t>Гурьянова Варвара Вячеславовна</t>
  </si>
  <si>
    <t>Куприянова Ангелина Львовна</t>
  </si>
  <si>
    <t>Жеребьевка</t>
  </si>
  <si>
    <t>Викулова Анастасия Павловна</t>
  </si>
  <si>
    <t>УК "МТЛ АРЕНА"</t>
  </si>
  <si>
    <t>СВОДНЫЙ ПРОТОКОЛ</t>
  </si>
  <si>
    <t>Кадеров Владислав Андреевич</t>
  </si>
  <si>
    <t>Тюрина Ксения Алекссевна</t>
  </si>
  <si>
    <t>Лутошкина Мария Валерьевна</t>
  </si>
  <si>
    <t>Трофимова Надежда Александровна</t>
  </si>
  <si>
    <t>Елизаров Дмитрий Сергеевич</t>
  </si>
  <si>
    <t>МИНИ-ГОЛЬФ</t>
  </si>
  <si>
    <t>ШАШКИ</t>
  </si>
  <si>
    <t>СТРЕЛЬБА</t>
  </si>
  <si>
    <t>НАСТОЛЬНЫЙ ТЕННИС</t>
  </si>
  <si>
    <t>ДАРТС</t>
  </si>
  <si>
    <t>Жигулевск</t>
  </si>
  <si>
    <t>Чапаевск</t>
  </si>
  <si>
    <t>Место</t>
  </si>
  <si>
    <t>Результат</t>
  </si>
  <si>
    <t>Шашки</t>
  </si>
  <si>
    <t>Девочки</t>
  </si>
  <si>
    <t>Мальчики</t>
  </si>
  <si>
    <t>Старший судья по виду</t>
  </si>
  <si>
    <t>судья 2К (г. Самара)</t>
  </si>
  <si>
    <t>Большеглушицкий</t>
  </si>
  <si>
    <t>ГОРОДА</t>
  </si>
  <si>
    <t>МУНИЦИПАЛЬНЫЕ РАЙОНЫ</t>
  </si>
  <si>
    <t>судья МК (г. Самара)</t>
  </si>
  <si>
    <t>Демчук Е.Е.</t>
  </si>
  <si>
    <t>Приволжский</t>
  </si>
  <si>
    <t>Кинель-Черкасский</t>
  </si>
  <si>
    <t xml:space="preserve">Похвистневский </t>
  </si>
  <si>
    <t>СУММА МЕСТ</t>
  </si>
  <si>
    <t>ОБЩЕКОМАНДНОЕ МЕСТО</t>
  </si>
  <si>
    <t>Главный судья соревнований, судья ВК (г.Самара)</t>
  </si>
  <si>
    <t>Лемехов С.Ю.</t>
  </si>
  <si>
    <t>Хвилинский В.И.</t>
  </si>
  <si>
    <t>Октябрьск</t>
  </si>
  <si>
    <t>Фестиваль среди детей-инвалидов в 2018 году</t>
  </si>
  <si>
    <t>Саморуков Никита Алексеевич</t>
  </si>
  <si>
    <t>ИНТ</t>
  </si>
  <si>
    <t>Иванова Ольга Сергеевна</t>
  </si>
  <si>
    <t>Дюльдин Виктор Владимирович</t>
  </si>
  <si>
    <t>Анисимова Мария Александровна</t>
  </si>
  <si>
    <t>Тольятти</t>
  </si>
  <si>
    <t>Сорокин Андрей Алексеевич</t>
  </si>
  <si>
    <t>Шарова Алина Олеговна</t>
  </si>
  <si>
    <t>Кутейников Алексей Павлович</t>
  </si>
  <si>
    <t>Аполонов Боир Боирович</t>
  </si>
  <si>
    <t>Хусяинова Динара Кадимовна</t>
  </si>
  <si>
    <t>Янкин Андрей Викторович</t>
  </si>
  <si>
    <t>Васянин Макар Олегович</t>
  </si>
  <si>
    <t>Павлов Андрей Романович</t>
  </si>
  <si>
    <t>Ульманен Анна Альбертовна</t>
  </si>
  <si>
    <t>Юрина Ирина Сергеевна</t>
  </si>
  <si>
    <t>Петров Тимофей Александрович</t>
  </si>
  <si>
    <t>Вартанов Артем Сейранович</t>
  </si>
  <si>
    <t>Шкильнюк Каролина Андреевна</t>
  </si>
  <si>
    <t>Никонов Никита Александрович</t>
  </si>
  <si>
    <t>Храджян Акоп Гарникович</t>
  </si>
  <si>
    <t>Алексанян Артем Арменакович</t>
  </si>
  <si>
    <t>Михайленко Елена Юрьевна</t>
  </si>
  <si>
    <t>Старостин Борис Александрович</t>
  </si>
  <si>
    <t>Сызранский</t>
  </si>
  <si>
    <t>Петряков Александр Евгеньевич</t>
  </si>
  <si>
    <t>Петряков Николай Евгеньевич</t>
  </si>
  <si>
    <t>Безгина Елена Анатольевна</t>
  </si>
  <si>
    <t>Пастухова Татьяна Александровна</t>
  </si>
  <si>
    <t>Савин Александр Андреевич</t>
  </si>
  <si>
    <t>Абрамова Наталья Петровна</t>
  </si>
  <si>
    <t>Сальников Павел Сергеевич</t>
  </si>
  <si>
    <t>Иванушкин Кирилл Андреевич</t>
  </si>
  <si>
    <t>Яцун Виктория Валентиновна</t>
  </si>
  <si>
    <t>Похвистнево</t>
  </si>
  <si>
    <t>Бакулина Любовь Андреевна</t>
  </si>
  <si>
    <t>Сенаторова Варвара Михайловна</t>
  </si>
  <si>
    <t>Поликарпов Андрей сергеевич</t>
  </si>
  <si>
    <t>Медведева Вера Николаевна</t>
  </si>
  <si>
    <t>Мазин Артем Александрович</t>
  </si>
  <si>
    <t>Алеев Айрат Наилевич</t>
  </si>
  <si>
    <t>Гарифуллина Гульназ Мухтаровна</t>
  </si>
  <si>
    <t>Гарифуллин Равиль Мухтарович</t>
  </si>
  <si>
    <t>Атанов Александр Алексеевич</t>
  </si>
  <si>
    <t>судья 3К (г. Самара)</t>
  </si>
  <si>
    <t>Леонтьева Т.В.</t>
  </si>
  <si>
    <t>Любецкая В.Н.</t>
  </si>
  <si>
    <t>Малышев В.П.</t>
  </si>
  <si>
    <t>Еремеева Софья Александровна</t>
  </si>
  <si>
    <t>0 (20)</t>
  </si>
  <si>
    <t>40 (20)</t>
  </si>
  <si>
    <t>Салмина Т. А.</t>
  </si>
  <si>
    <t>Никонов Егор Николаевич</t>
  </si>
  <si>
    <t>Главный секретарь соревнований, судья ВК (г. Самара)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</si>
</sst>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13" xfId="0" applyFill="1" applyBorder="1"/>
    <xf numFmtId="14" fontId="0" fillId="0" borderId="2" xfId="0" applyNumberFormat="1" applyBorder="1"/>
    <xf numFmtId="14" fontId="0" fillId="0" borderId="5" xfId="0" applyNumberFormat="1" applyBorder="1"/>
    <xf numFmtId="14" fontId="0" fillId="0" borderId="7" xfId="0" applyNumberFormat="1" applyBorder="1"/>
    <xf numFmtId="0" fontId="0" fillId="0" borderId="4" xfId="0" applyBorder="1"/>
    <xf numFmtId="0" fontId="0" fillId="0" borderId="6" xfId="0" applyBorder="1"/>
    <xf numFmtId="0" fontId="0" fillId="0" borderId="15" xfId="0" applyFill="1" applyBorder="1"/>
    <xf numFmtId="0" fontId="0" fillId="0" borderId="9" xfId="0" applyBorder="1"/>
    <xf numFmtId="0" fontId="0" fillId="0" borderId="6" xfId="0" applyFill="1" applyBorder="1"/>
    <xf numFmtId="14" fontId="0" fillId="0" borderId="10" xfId="0" applyNumberFormat="1" applyBorder="1"/>
    <xf numFmtId="0" fontId="0" fillId="0" borderId="1" xfId="0" applyFill="1" applyBorder="1"/>
    <xf numFmtId="0" fontId="0" fillId="0" borderId="12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3" xfId="0" applyFill="1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0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14" fontId="0" fillId="0" borderId="0" xfId="0" applyNumberFormat="1" applyAlignment="1">
      <alignment horizontal="left"/>
    </xf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1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6"/>
  <sheetViews>
    <sheetView view="pageBreakPreview" topLeftCell="C26" zoomScaleNormal="100" zoomScaleSheetLayoutView="100" workbookViewId="0">
      <selection activeCell="H35" sqref="H35"/>
    </sheetView>
  </sheetViews>
  <sheetFormatPr defaultRowHeight="15" x14ac:dyDescent="0.25"/>
  <cols>
    <col min="1" max="1" width="2.42578125" customWidth="1"/>
    <col min="2" max="2" width="12.42578125" bestFit="1" customWidth="1"/>
    <col min="3" max="3" width="25.28515625" bestFit="1" customWidth="1"/>
    <col min="4" max="4" width="4.28515625" customWidth="1"/>
    <col min="5" max="5" width="25.28515625" bestFit="1" customWidth="1"/>
    <col min="6" max="6" width="3.7109375" bestFit="1" customWidth="1"/>
    <col min="7" max="7" width="20.28515625" customWidth="1"/>
    <col min="8" max="8" width="37.85546875" customWidth="1"/>
    <col min="9" max="9" width="12.140625" customWidth="1"/>
    <col min="10" max="10" width="6.5703125" style="2" customWidth="1"/>
    <col min="11" max="11" width="14.42578125" style="2" customWidth="1"/>
    <col min="12" max="14" width="5.5703125" style="2" customWidth="1"/>
    <col min="15" max="15" width="6.85546875" style="2" customWidth="1"/>
    <col min="16" max="16" width="5.5703125" style="2" customWidth="1"/>
    <col min="17" max="17" width="7.28515625" customWidth="1"/>
    <col min="18" max="18" width="9.140625" customWidth="1"/>
    <col min="19" max="19" width="2.140625" customWidth="1"/>
    <col min="20" max="22" width="3.7109375" bestFit="1" customWidth="1"/>
    <col min="23" max="23" width="6.5703125" bestFit="1" customWidth="1"/>
    <col min="24" max="24" width="3.7109375" bestFit="1" customWidth="1"/>
  </cols>
  <sheetData>
    <row r="2" spans="2:24" ht="23.25" x14ac:dyDescent="0.35">
      <c r="D2" s="61"/>
      <c r="E2" s="61"/>
      <c r="F2" s="89" t="s">
        <v>94</v>
      </c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2:24" ht="15.75" x14ac:dyDescent="0.25">
      <c r="F3" s="90" t="s">
        <v>60</v>
      </c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24" x14ac:dyDescent="0.25">
      <c r="G4" s="1">
        <v>43187</v>
      </c>
      <c r="P4" s="60" t="s">
        <v>59</v>
      </c>
    </row>
    <row r="5" spans="2:24" ht="78.75" customHeight="1" x14ac:dyDescent="0.25">
      <c r="B5" s="21" t="s">
        <v>57</v>
      </c>
      <c r="C5" s="21" t="s">
        <v>0</v>
      </c>
      <c r="F5" s="57" t="s">
        <v>57</v>
      </c>
      <c r="G5" s="21" t="s">
        <v>0</v>
      </c>
      <c r="H5" s="21" t="s">
        <v>24</v>
      </c>
      <c r="I5" s="21" t="s">
        <v>25</v>
      </c>
      <c r="J5" s="21" t="s">
        <v>26</v>
      </c>
      <c r="K5" s="27" t="s">
        <v>27</v>
      </c>
      <c r="L5" s="57" t="s">
        <v>6</v>
      </c>
      <c r="M5" s="57" t="s">
        <v>75</v>
      </c>
      <c r="N5" s="57" t="s">
        <v>7</v>
      </c>
      <c r="O5" s="58" t="s">
        <v>8</v>
      </c>
      <c r="P5" s="57" t="s">
        <v>9</v>
      </c>
      <c r="Q5" s="57" t="s">
        <v>88</v>
      </c>
      <c r="R5" s="81" t="s">
        <v>89</v>
      </c>
      <c r="T5" s="57" t="s">
        <v>6</v>
      </c>
      <c r="U5" s="57" t="s">
        <v>3</v>
      </c>
      <c r="V5" s="57" t="s">
        <v>7</v>
      </c>
      <c r="W5" s="58" t="s">
        <v>8</v>
      </c>
      <c r="X5" s="57" t="s">
        <v>9</v>
      </c>
    </row>
    <row r="6" spans="2:24" ht="42.75" customHeight="1" x14ac:dyDescent="0.25">
      <c r="B6" s="55"/>
      <c r="C6" s="72"/>
      <c r="F6" s="91" t="s">
        <v>81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T6" s="73"/>
      <c r="U6" s="74"/>
      <c r="V6" s="74"/>
      <c r="W6" s="75"/>
      <c r="X6" s="76"/>
    </row>
    <row r="7" spans="2:24" x14ac:dyDescent="0.25">
      <c r="B7" s="33">
        <v>14</v>
      </c>
      <c r="C7" s="33" t="s">
        <v>42</v>
      </c>
      <c r="D7">
        <v>61</v>
      </c>
      <c r="E7" s="33" t="s">
        <v>42</v>
      </c>
      <c r="F7" s="102">
        <v>6</v>
      </c>
      <c r="G7" s="112" t="s">
        <v>42</v>
      </c>
      <c r="H7" s="47" t="s">
        <v>43</v>
      </c>
      <c r="I7" s="34">
        <v>37617</v>
      </c>
      <c r="J7" s="5" t="s">
        <v>2</v>
      </c>
      <c r="K7" s="6" t="s">
        <v>5</v>
      </c>
      <c r="L7" s="29"/>
      <c r="M7" s="5"/>
      <c r="N7" s="5"/>
      <c r="O7" s="5"/>
      <c r="P7" s="6">
        <f>VLOOKUP(D7,Стрельба!$B$11:$M$101,9,FALSE)</f>
        <v>2</v>
      </c>
      <c r="Q7" s="85">
        <f>SUM(L7:P11)</f>
        <v>8</v>
      </c>
      <c r="R7" s="118">
        <v>1</v>
      </c>
      <c r="T7" s="29"/>
      <c r="U7" s="5"/>
      <c r="V7" s="5"/>
      <c r="W7" s="5"/>
      <c r="X7" s="6">
        <v>1</v>
      </c>
    </row>
    <row r="8" spans="2:24" x14ac:dyDescent="0.25">
      <c r="B8" s="26">
        <v>14</v>
      </c>
      <c r="C8" s="26" t="s">
        <v>42</v>
      </c>
      <c r="D8">
        <v>62</v>
      </c>
      <c r="E8" s="26" t="s">
        <v>42</v>
      </c>
      <c r="F8" s="103"/>
      <c r="G8" s="113"/>
      <c r="H8" s="17" t="s">
        <v>44</v>
      </c>
      <c r="I8" s="35">
        <v>36831</v>
      </c>
      <c r="J8" s="9" t="s">
        <v>2</v>
      </c>
      <c r="K8" s="10" t="s">
        <v>5</v>
      </c>
      <c r="L8" s="30"/>
      <c r="M8" s="9"/>
      <c r="N8" s="9"/>
      <c r="O8" s="9">
        <f>VLOOKUP(D8,теннис!$B$11:$L$103,9,FALSE)</f>
        <v>1</v>
      </c>
      <c r="P8" s="10"/>
      <c r="Q8" s="85"/>
      <c r="R8" s="118"/>
      <c r="T8" s="30"/>
      <c r="U8" s="9"/>
      <c r="V8" s="9"/>
      <c r="W8" s="9">
        <v>1</v>
      </c>
      <c r="X8" s="10"/>
    </row>
    <row r="9" spans="2:24" x14ac:dyDescent="0.25">
      <c r="B9" s="26">
        <v>14</v>
      </c>
      <c r="C9" s="26" t="s">
        <v>42</v>
      </c>
      <c r="D9">
        <v>63</v>
      </c>
      <c r="E9" s="26" t="s">
        <v>42</v>
      </c>
      <c r="F9" s="103"/>
      <c r="G9" s="113"/>
      <c r="H9" s="17" t="s">
        <v>45</v>
      </c>
      <c r="I9" s="35">
        <v>37996</v>
      </c>
      <c r="J9" s="9" t="s">
        <v>2</v>
      </c>
      <c r="K9" s="10" t="s">
        <v>5</v>
      </c>
      <c r="L9" s="30">
        <f>VLOOKUP(D9,минигольф!$B$9:$L$101,9,FALSE)</f>
        <v>1</v>
      </c>
      <c r="M9" s="9"/>
      <c r="N9" s="9"/>
      <c r="O9" s="9"/>
      <c r="P9" s="10"/>
      <c r="Q9" s="85"/>
      <c r="R9" s="118"/>
      <c r="T9" s="30">
        <v>1</v>
      </c>
      <c r="U9" s="9"/>
      <c r="V9" s="9"/>
      <c r="W9" s="9"/>
      <c r="X9" s="10"/>
    </row>
    <row r="10" spans="2:24" x14ac:dyDescent="0.25">
      <c r="B10" s="26">
        <v>14</v>
      </c>
      <c r="C10" s="26" t="s">
        <v>42</v>
      </c>
      <c r="D10">
        <v>64</v>
      </c>
      <c r="E10" s="26" t="s">
        <v>42</v>
      </c>
      <c r="F10" s="103"/>
      <c r="G10" s="113"/>
      <c r="H10" s="17" t="s">
        <v>108</v>
      </c>
      <c r="I10" s="35">
        <v>38331</v>
      </c>
      <c r="J10" s="9" t="s">
        <v>2</v>
      </c>
      <c r="K10" s="10" t="s">
        <v>5</v>
      </c>
      <c r="L10" s="30"/>
      <c r="M10" s="9"/>
      <c r="N10" s="9">
        <f>VLOOKUP(D10,дартсС!$B$8:$L$92,9,FALSE)</f>
        <v>2</v>
      </c>
      <c r="O10" s="9"/>
      <c r="P10" s="10"/>
      <c r="Q10" s="85"/>
      <c r="R10" s="118"/>
      <c r="T10" s="30"/>
      <c r="U10" s="9"/>
      <c r="V10" s="9">
        <v>1</v>
      </c>
      <c r="W10" s="9"/>
      <c r="X10" s="10"/>
    </row>
    <row r="11" spans="2:24" x14ac:dyDescent="0.25">
      <c r="B11" s="39">
        <v>14</v>
      </c>
      <c r="C11" s="39" t="s">
        <v>42</v>
      </c>
      <c r="D11">
        <v>65</v>
      </c>
      <c r="E11" s="39" t="s">
        <v>42</v>
      </c>
      <c r="F11" s="104"/>
      <c r="G11" s="114"/>
      <c r="H11" s="12" t="s">
        <v>109</v>
      </c>
      <c r="I11" s="36">
        <v>38152</v>
      </c>
      <c r="J11" s="14" t="s">
        <v>11</v>
      </c>
      <c r="K11" s="15" t="s">
        <v>5</v>
      </c>
      <c r="L11" s="31"/>
      <c r="M11" s="14">
        <f>VLOOKUP(D11,шашки!$B$10:$L$97,9,FALSE)</f>
        <v>2</v>
      </c>
      <c r="N11" s="14"/>
      <c r="O11" s="14"/>
      <c r="P11" s="15"/>
      <c r="Q11" s="85"/>
      <c r="R11" s="118"/>
      <c r="T11" s="31"/>
      <c r="U11" s="14">
        <v>1</v>
      </c>
      <c r="V11" s="14"/>
      <c r="W11" s="14"/>
      <c r="X11" s="15"/>
    </row>
    <row r="12" spans="2:24" x14ac:dyDescent="0.25">
      <c r="B12" s="48">
        <v>3</v>
      </c>
      <c r="C12" s="3" t="s">
        <v>4</v>
      </c>
      <c r="D12">
        <v>91</v>
      </c>
      <c r="E12" s="3" t="s">
        <v>4</v>
      </c>
      <c r="F12" s="102">
        <v>9</v>
      </c>
      <c r="G12" s="107" t="s">
        <v>4</v>
      </c>
      <c r="H12" s="23" t="s">
        <v>12</v>
      </c>
      <c r="I12" s="4">
        <v>38304</v>
      </c>
      <c r="J12" s="5" t="s">
        <v>11</v>
      </c>
      <c r="K12" s="5" t="s">
        <v>5</v>
      </c>
      <c r="L12" s="29"/>
      <c r="M12" s="5"/>
      <c r="N12" s="9">
        <f>VLOOKUP(D12,дартсС!$B$8:$L$92,9,FALSE)</f>
        <v>1</v>
      </c>
      <c r="O12" s="5"/>
      <c r="P12" s="6"/>
      <c r="Q12" s="85">
        <f>SUM(L12:P16)</f>
        <v>13</v>
      </c>
      <c r="R12" s="118">
        <v>2</v>
      </c>
      <c r="T12" s="29"/>
      <c r="U12" s="5"/>
      <c r="V12" s="5">
        <v>1</v>
      </c>
      <c r="W12" s="5"/>
      <c r="X12" s="6"/>
    </row>
    <row r="13" spans="2:24" x14ac:dyDescent="0.25">
      <c r="B13" s="49">
        <v>3</v>
      </c>
      <c r="C13" s="7" t="s">
        <v>4</v>
      </c>
      <c r="D13">
        <v>92</v>
      </c>
      <c r="E13" s="7" t="s">
        <v>4</v>
      </c>
      <c r="F13" s="103"/>
      <c r="G13" s="109"/>
      <c r="H13" s="24" t="s">
        <v>13</v>
      </c>
      <c r="I13" s="8">
        <v>38237</v>
      </c>
      <c r="J13" s="9" t="s">
        <v>11</v>
      </c>
      <c r="K13" s="9" t="s">
        <v>10</v>
      </c>
      <c r="L13" s="30"/>
      <c r="M13" s="9">
        <f>VLOOKUP(D13,шашки!$B$10:$L$97,9,FALSE)</f>
        <v>3</v>
      </c>
      <c r="N13" s="9"/>
      <c r="O13" s="9"/>
      <c r="P13" s="10"/>
      <c r="Q13" s="85"/>
      <c r="R13" s="118"/>
      <c r="T13" s="30"/>
      <c r="U13" s="9">
        <v>1</v>
      </c>
      <c r="V13" s="9"/>
      <c r="W13" s="9"/>
      <c r="X13" s="10"/>
    </row>
    <row r="14" spans="2:24" x14ac:dyDescent="0.25">
      <c r="B14" s="49">
        <v>3</v>
      </c>
      <c r="C14" s="7" t="s">
        <v>4</v>
      </c>
      <c r="D14">
        <v>93</v>
      </c>
      <c r="E14" s="7" t="s">
        <v>4</v>
      </c>
      <c r="F14" s="103"/>
      <c r="G14" s="109"/>
      <c r="H14" s="24" t="s">
        <v>112</v>
      </c>
      <c r="I14" s="8">
        <v>38307</v>
      </c>
      <c r="J14" s="9" t="s">
        <v>2</v>
      </c>
      <c r="K14" s="9" t="s">
        <v>5</v>
      </c>
      <c r="L14" s="30"/>
      <c r="M14" s="9"/>
      <c r="N14" s="9"/>
      <c r="O14" s="9"/>
      <c r="P14" s="10">
        <f>VLOOKUP(D14,Стрельба!$B$11:$M$101,9,FALSE)</f>
        <v>3</v>
      </c>
      <c r="Q14" s="85"/>
      <c r="R14" s="118"/>
      <c r="T14" s="30"/>
      <c r="U14" s="9"/>
      <c r="V14" s="9"/>
      <c r="W14" s="9"/>
      <c r="X14" s="10">
        <v>1</v>
      </c>
    </row>
    <row r="15" spans="2:24" x14ac:dyDescent="0.25">
      <c r="B15" s="49">
        <v>3</v>
      </c>
      <c r="C15" s="7" t="s">
        <v>4</v>
      </c>
      <c r="D15">
        <v>94</v>
      </c>
      <c r="E15" s="7" t="s">
        <v>4</v>
      </c>
      <c r="F15" s="103"/>
      <c r="G15" s="109"/>
      <c r="H15" s="24" t="s">
        <v>111</v>
      </c>
      <c r="I15" s="8">
        <v>39083</v>
      </c>
      <c r="J15" s="9" t="s">
        <v>2</v>
      </c>
      <c r="K15" s="9" t="s">
        <v>14</v>
      </c>
      <c r="L15" s="30">
        <f>VLOOKUP(D15,минигольф!$B$9:$L$101,9,FALSE)</f>
        <v>5</v>
      </c>
      <c r="M15" s="9"/>
      <c r="N15" s="9"/>
      <c r="O15" s="9"/>
      <c r="P15" s="10"/>
      <c r="Q15" s="85"/>
      <c r="R15" s="118"/>
      <c r="T15" s="30">
        <v>1</v>
      </c>
      <c r="U15" s="9"/>
      <c r="V15" s="9"/>
      <c r="W15" s="9"/>
      <c r="X15" s="10"/>
    </row>
    <row r="16" spans="2:24" x14ac:dyDescent="0.25">
      <c r="B16" s="50">
        <v>3</v>
      </c>
      <c r="C16" s="11" t="s">
        <v>4</v>
      </c>
      <c r="D16">
        <v>95</v>
      </c>
      <c r="E16" s="11" t="s">
        <v>4</v>
      </c>
      <c r="F16" s="104"/>
      <c r="G16" s="111"/>
      <c r="H16" s="25" t="s">
        <v>110</v>
      </c>
      <c r="I16" s="13">
        <v>38471</v>
      </c>
      <c r="J16" s="14" t="s">
        <v>11</v>
      </c>
      <c r="K16" s="14" t="s">
        <v>14</v>
      </c>
      <c r="L16" s="30"/>
      <c r="M16" s="9"/>
      <c r="N16" s="9"/>
      <c r="O16" s="9">
        <f>VLOOKUP(D16,теннис!$B$11:$L$103,9,FALSE)</f>
        <v>1</v>
      </c>
      <c r="P16" s="10"/>
      <c r="Q16" s="85"/>
      <c r="R16" s="118"/>
      <c r="T16" s="31"/>
      <c r="U16" s="14"/>
      <c r="V16" s="14"/>
      <c r="W16" s="14">
        <v>1</v>
      </c>
      <c r="X16" s="15"/>
    </row>
    <row r="17" spans="2:24" x14ac:dyDescent="0.25">
      <c r="B17" s="33">
        <v>12</v>
      </c>
      <c r="C17" s="33" t="s">
        <v>71</v>
      </c>
      <c r="D17">
        <v>201</v>
      </c>
      <c r="E17" s="33" t="s">
        <v>71</v>
      </c>
      <c r="F17" s="102">
        <v>20</v>
      </c>
      <c r="G17" s="112" t="s">
        <v>71</v>
      </c>
      <c r="H17" s="45" t="s">
        <v>37</v>
      </c>
      <c r="I17" s="4">
        <v>38381</v>
      </c>
      <c r="J17" s="5" t="s">
        <v>11</v>
      </c>
      <c r="K17" s="5" t="s">
        <v>10</v>
      </c>
      <c r="L17" s="29"/>
      <c r="M17" s="5">
        <f>VLOOKUP(D17,шашки!$B$10:$L$97,9,FALSE)</f>
        <v>4</v>
      </c>
      <c r="N17" s="5"/>
      <c r="O17" s="5"/>
      <c r="P17" s="6"/>
      <c r="Q17" s="85">
        <f>SUM(L17:P21)</f>
        <v>16</v>
      </c>
      <c r="R17" s="118">
        <v>3</v>
      </c>
      <c r="T17" s="29"/>
      <c r="U17" s="5">
        <v>1</v>
      </c>
      <c r="V17" s="5"/>
      <c r="W17" s="5"/>
      <c r="X17" s="6"/>
    </row>
    <row r="18" spans="2:24" x14ac:dyDescent="0.25">
      <c r="B18" s="26">
        <v>12</v>
      </c>
      <c r="C18" s="33" t="s">
        <v>71</v>
      </c>
      <c r="D18">
        <v>202</v>
      </c>
      <c r="E18" s="33" t="s">
        <v>71</v>
      </c>
      <c r="F18" s="103"/>
      <c r="G18" s="113"/>
      <c r="H18" s="41" t="s">
        <v>38</v>
      </c>
      <c r="I18" s="8">
        <v>37047</v>
      </c>
      <c r="J18" s="9" t="s">
        <v>2</v>
      </c>
      <c r="K18" s="9" t="s">
        <v>14</v>
      </c>
      <c r="L18" s="30"/>
      <c r="M18" s="9"/>
      <c r="N18" s="9"/>
      <c r="O18" s="9"/>
      <c r="P18" s="10">
        <f>VLOOKUP(D18,Стрельба!$B$11:$M$101,9,FALSE)</f>
        <v>1</v>
      </c>
      <c r="Q18" s="85"/>
      <c r="R18" s="118"/>
      <c r="T18" s="30"/>
      <c r="U18" s="9"/>
      <c r="V18" s="9"/>
      <c r="W18" s="9"/>
      <c r="X18" s="10">
        <v>1</v>
      </c>
    </row>
    <row r="19" spans="2:24" x14ac:dyDescent="0.25">
      <c r="B19" s="26">
        <v>12</v>
      </c>
      <c r="C19" s="33" t="s">
        <v>71</v>
      </c>
      <c r="D19">
        <v>203</v>
      </c>
      <c r="E19" s="33" t="s">
        <v>71</v>
      </c>
      <c r="F19" s="103"/>
      <c r="G19" s="113"/>
      <c r="H19" s="41" t="s">
        <v>147</v>
      </c>
      <c r="I19" s="8">
        <v>38064</v>
      </c>
      <c r="J19" s="9" t="s">
        <v>2</v>
      </c>
      <c r="K19" s="9" t="s">
        <v>5</v>
      </c>
      <c r="L19" s="30"/>
      <c r="M19" s="9"/>
      <c r="N19" s="9"/>
      <c r="O19" s="9">
        <f>VLOOKUP(D19,теннис!$B$11:$L$103,9,FALSE)</f>
        <v>4</v>
      </c>
      <c r="P19" s="10"/>
      <c r="Q19" s="85"/>
      <c r="R19" s="118"/>
      <c r="T19" s="30"/>
      <c r="U19" s="9"/>
      <c r="V19" s="9"/>
      <c r="W19" s="9">
        <v>1</v>
      </c>
      <c r="X19" s="10"/>
    </row>
    <row r="20" spans="2:24" x14ac:dyDescent="0.25">
      <c r="B20" s="26">
        <v>12</v>
      </c>
      <c r="C20" s="33" t="s">
        <v>71</v>
      </c>
      <c r="D20">
        <v>204</v>
      </c>
      <c r="E20" s="33" t="s">
        <v>71</v>
      </c>
      <c r="F20" s="103"/>
      <c r="G20" s="113"/>
      <c r="H20" s="41" t="s">
        <v>134</v>
      </c>
      <c r="I20" s="8">
        <v>38065</v>
      </c>
      <c r="J20" s="9" t="s">
        <v>2</v>
      </c>
      <c r="K20" s="9"/>
      <c r="L20" s="30"/>
      <c r="M20" s="9"/>
      <c r="N20" s="9">
        <f>VLOOKUP(D20,дартсС!$B$8:$L$92,9,FALSE)</f>
        <v>5</v>
      </c>
      <c r="O20" s="9"/>
      <c r="P20" s="10"/>
      <c r="Q20" s="85"/>
      <c r="R20" s="118"/>
      <c r="T20" s="30"/>
      <c r="U20" s="9"/>
      <c r="V20" s="9">
        <v>1</v>
      </c>
      <c r="W20" s="9"/>
      <c r="X20" s="10"/>
    </row>
    <row r="21" spans="2:24" x14ac:dyDescent="0.25">
      <c r="B21" s="39">
        <v>12</v>
      </c>
      <c r="C21" s="33" t="s">
        <v>71</v>
      </c>
      <c r="D21">
        <v>205</v>
      </c>
      <c r="E21" s="33" t="s">
        <v>71</v>
      </c>
      <c r="F21" s="104"/>
      <c r="G21" s="114"/>
      <c r="H21" s="46" t="s">
        <v>39</v>
      </c>
      <c r="I21" s="13">
        <v>38527</v>
      </c>
      <c r="J21" s="14" t="s">
        <v>2</v>
      </c>
      <c r="K21" s="14" t="s">
        <v>5</v>
      </c>
      <c r="L21" s="31">
        <f>VLOOKUP(D21,минигольф!$B$9:$L$101,9,FALSE)</f>
        <v>2</v>
      </c>
      <c r="M21" s="14"/>
      <c r="N21" s="14"/>
      <c r="O21" s="14"/>
      <c r="P21" s="15"/>
      <c r="Q21" s="85"/>
      <c r="R21" s="118"/>
      <c r="T21" s="31">
        <v>1</v>
      </c>
      <c r="U21" s="14"/>
      <c r="V21" s="14"/>
      <c r="W21" s="14"/>
      <c r="X21" s="15"/>
    </row>
    <row r="22" spans="2:24" x14ac:dyDescent="0.25">
      <c r="B22" s="20">
        <v>6</v>
      </c>
      <c r="C22" s="20" t="s">
        <v>28</v>
      </c>
      <c r="D22">
        <v>41</v>
      </c>
      <c r="E22" s="20" t="s">
        <v>28</v>
      </c>
      <c r="F22" s="106">
        <v>4</v>
      </c>
      <c r="G22" s="107" t="s">
        <v>100</v>
      </c>
      <c r="H22" s="23" t="s">
        <v>101</v>
      </c>
      <c r="I22" s="4">
        <v>40064</v>
      </c>
      <c r="J22" s="5" t="s">
        <v>2</v>
      </c>
      <c r="K22" s="5" t="s">
        <v>5</v>
      </c>
      <c r="L22" s="30"/>
      <c r="M22" s="9"/>
      <c r="N22" s="9"/>
      <c r="O22" s="5">
        <f>VLOOKUP(D22,теннис!$B$11:$L$103,9,FALSE)</f>
        <v>3</v>
      </c>
      <c r="P22" s="10"/>
      <c r="Q22" s="85">
        <f>SUM(L22:P26)</f>
        <v>17</v>
      </c>
      <c r="R22" s="118">
        <v>4</v>
      </c>
      <c r="T22" s="29"/>
      <c r="U22" s="5"/>
      <c r="V22" s="5"/>
      <c r="W22" s="5">
        <v>1</v>
      </c>
      <c r="X22" s="6"/>
    </row>
    <row r="23" spans="2:24" x14ac:dyDescent="0.25">
      <c r="B23" s="16">
        <v>6</v>
      </c>
      <c r="C23" s="16" t="s">
        <v>28</v>
      </c>
      <c r="D23">
        <v>42</v>
      </c>
      <c r="E23" s="16" t="s">
        <v>28</v>
      </c>
      <c r="F23" s="108"/>
      <c r="G23" s="109"/>
      <c r="H23" s="24" t="s">
        <v>29</v>
      </c>
      <c r="I23" s="8">
        <v>37583</v>
      </c>
      <c r="J23" s="9" t="s">
        <v>2</v>
      </c>
      <c r="K23" s="9" t="s">
        <v>5</v>
      </c>
      <c r="L23" s="30"/>
      <c r="M23" s="9">
        <f>VLOOKUP(D23,шашки!$B$10:$L$97,9,FALSE)</f>
        <v>3</v>
      </c>
      <c r="N23" s="9"/>
      <c r="O23" s="9"/>
      <c r="P23" s="10"/>
      <c r="Q23" s="85"/>
      <c r="R23" s="118"/>
      <c r="T23" s="30"/>
      <c r="U23" s="9">
        <v>1</v>
      </c>
      <c r="V23" s="9"/>
      <c r="W23" s="9"/>
      <c r="X23" s="10"/>
    </row>
    <row r="24" spans="2:24" x14ac:dyDescent="0.25">
      <c r="B24" s="16">
        <v>6</v>
      </c>
      <c r="C24" s="16" t="s">
        <v>28</v>
      </c>
      <c r="D24">
        <v>43</v>
      </c>
      <c r="E24" s="16" t="s">
        <v>28</v>
      </c>
      <c r="F24" s="108"/>
      <c r="G24" s="109"/>
      <c r="H24" s="24" t="s">
        <v>103</v>
      </c>
      <c r="I24" s="8">
        <v>37247</v>
      </c>
      <c r="J24" s="9" t="s">
        <v>2</v>
      </c>
      <c r="K24" s="9" t="s">
        <v>5</v>
      </c>
      <c r="L24" s="30"/>
      <c r="M24" s="9"/>
      <c r="N24" s="9"/>
      <c r="O24" s="9"/>
      <c r="P24" s="10">
        <f>VLOOKUP(D24,Стрельба!$B$11:$M$101,9,FALSE)</f>
        <v>4</v>
      </c>
      <c r="Q24" s="85"/>
      <c r="R24" s="118"/>
      <c r="T24" s="30"/>
      <c r="U24" s="9"/>
      <c r="V24" s="9"/>
      <c r="W24" s="9"/>
      <c r="X24" s="10">
        <v>1</v>
      </c>
    </row>
    <row r="25" spans="2:24" x14ac:dyDescent="0.25">
      <c r="B25" s="16">
        <v>6</v>
      </c>
      <c r="C25" s="16" t="s">
        <v>28</v>
      </c>
      <c r="D25">
        <v>44</v>
      </c>
      <c r="E25" s="16" t="s">
        <v>28</v>
      </c>
      <c r="F25" s="108"/>
      <c r="G25" s="109"/>
      <c r="H25" s="24" t="s">
        <v>30</v>
      </c>
      <c r="I25" s="8">
        <v>36976</v>
      </c>
      <c r="J25" s="9" t="s">
        <v>2</v>
      </c>
      <c r="K25" s="9" t="s">
        <v>5</v>
      </c>
      <c r="L25" s="30"/>
      <c r="M25" s="9"/>
      <c r="N25" s="9">
        <f>VLOOKUP(D25,дартсС!$B$8:$L$92,9,FALSE)</f>
        <v>5</v>
      </c>
      <c r="O25" s="9"/>
      <c r="P25" s="10"/>
      <c r="Q25" s="85"/>
      <c r="R25" s="118"/>
      <c r="T25" s="30"/>
      <c r="U25" s="9"/>
      <c r="V25" s="9">
        <v>1</v>
      </c>
      <c r="W25" s="9"/>
      <c r="X25" s="10"/>
    </row>
    <row r="26" spans="2:24" x14ac:dyDescent="0.25">
      <c r="B26" s="32">
        <v>6</v>
      </c>
      <c r="C26" s="32" t="s">
        <v>28</v>
      </c>
      <c r="D26">
        <v>45</v>
      </c>
      <c r="E26" s="32" t="s">
        <v>28</v>
      </c>
      <c r="F26" s="110"/>
      <c r="G26" s="111"/>
      <c r="H26" s="25" t="s">
        <v>102</v>
      </c>
      <c r="I26" s="13">
        <v>37882</v>
      </c>
      <c r="J26" s="14" t="s">
        <v>11</v>
      </c>
      <c r="K26" s="14" t="s">
        <v>5</v>
      </c>
      <c r="L26" s="30">
        <f>VLOOKUP(D26,минигольф!$B$9:$L$101,9,FALSE)</f>
        <v>2</v>
      </c>
      <c r="M26" s="14"/>
      <c r="N26" s="14"/>
      <c r="O26" s="9"/>
      <c r="P26" s="15"/>
      <c r="Q26" s="85"/>
      <c r="R26" s="118"/>
      <c r="T26" s="31">
        <v>1</v>
      </c>
      <c r="U26" s="14"/>
      <c r="V26" s="14"/>
      <c r="W26" s="14"/>
      <c r="X26" s="15"/>
    </row>
    <row r="27" spans="2:24" x14ac:dyDescent="0.25">
      <c r="B27" s="33">
        <v>15</v>
      </c>
      <c r="C27" s="33" t="s">
        <v>40</v>
      </c>
      <c r="D27">
        <v>51</v>
      </c>
      <c r="E27" s="33" t="s">
        <v>40</v>
      </c>
      <c r="F27" s="102">
        <v>5</v>
      </c>
      <c r="G27" s="112" t="s">
        <v>40</v>
      </c>
      <c r="H27" s="47" t="s">
        <v>104</v>
      </c>
      <c r="I27" s="34">
        <v>37487</v>
      </c>
      <c r="J27" s="5" t="s">
        <v>2</v>
      </c>
      <c r="K27" s="6" t="s">
        <v>5</v>
      </c>
      <c r="L27" s="29"/>
      <c r="M27" s="5"/>
      <c r="N27" s="5"/>
      <c r="O27" s="5">
        <f>VLOOKUP(D27,теннис!$B$11:$L$103,9,FALSE)</f>
        <v>2</v>
      </c>
      <c r="P27" s="6"/>
      <c r="Q27" s="92">
        <f>SUM(L27:P31)</f>
        <v>18</v>
      </c>
      <c r="R27" s="119">
        <v>5</v>
      </c>
      <c r="T27" s="29"/>
      <c r="U27" s="5"/>
      <c r="V27" s="5"/>
      <c r="W27" s="5">
        <v>1</v>
      </c>
      <c r="X27" s="6"/>
    </row>
    <row r="28" spans="2:24" x14ac:dyDescent="0.25">
      <c r="B28" s="26">
        <v>15</v>
      </c>
      <c r="C28" s="26" t="s">
        <v>40</v>
      </c>
      <c r="D28">
        <v>52</v>
      </c>
      <c r="E28" s="26" t="s">
        <v>40</v>
      </c>
      <c r="F28" s="103"/>
      <c r="G28" s="113"/>
      <c r="H28" s="17" t="s">
        <v>105</v>
      </c>
      <c r="I28" s="35">
        <v>38423</v>
      </c>
      <c r="J28" s="9" t="s">
        <v>11</v>
      </c>
      <c r="K28" s="10" t="s">
        <v>5</v>
      </c>
      <c r="L28" s="30">
        <f>VLOOKUP(D28,минигольф!$B$9:$L$101,9,FALSE)</f>
        <v>1</v>
      </c>
      <c r="M28" s="9"/>
      <c r="N28" s="9"/>
      <c r="O28" s="9"/>
      <c r="P28" s="10"/>
      <c r="Q28" s="93"/>
      <c r="R28" s="120"/>
      <c r="T28" s="30">
        <v>1</v>
      </c>
      <c r="U28" s="9"/>
      <c r="V28" s="9"/>
      <c r="W28" s="9"/>
      <c r="X28" s="10"/>
    </row>
    <row r="29" spans="2:24" x14ac:dyDescent="0.25">
      <c r="B29" s="26">
        <v>15</v>
      </c>
      <c r="C29" s="26" t="s">
        <v>40</v>
      </c>
      <c r="D29">
        <v>53</v>
      </c>
      <c r="E29" s="26" t="s">
        <v>40</v>
      </c>
      <c r="F29" s="103"/>
      <c r="G29" s="113"/>
      <c r="H29" s="17" t="s">
        <v>41</v>
      </c>
      <c r="I29" s="35">
        <v>37170</v>
      </c>
      <c r="J29" s="9" t="s">
        <v>2</v>
      </c>
      <c r="K29" s="10" t="s">
        <v>5</v>
      </c>
      <c r="L29" s="30"/>
      <c r="M29" s="9"/>
      <c r="N29" s="9"/>
      <c r="O29" s="9"/>
      <c r="P29" s="10">
        <f>VLOOKUP(D29,Стрельба!$B$11:$M$101,9,FALSE)</f>
        <v>1</v>
      </c>
      <c r="Q29" s="93"/>
      <c r="R29" s="120"/>
      <c r="T29" s="30"/>
      <c r="U29" s="9"/>
      <c r="V29" s="9"/>
      <c r="W29" s="9"/>
      <c r="X29" s="10">
        <v>1</v>
      </c>
    </row>
    <row r="30" spans="2:24" x14ac:dyDescent="0.25">
      <c r="B30" s="26">
        <v>15</v>
      </c>
      <c r="C30" s="26" t="s">
        <v>40</v>
      </c>
      <c r="D30">
        <v>54</v>
      </c>
      <c r="E30" s="26" t="s">
        <v>40</v>
      </c>
      <c r="F30" s="103"/>
      <c r="G30" s="113"/>
      <c r="H30" s="17" t="s">
        <v>106</v>
      </c>
      <c r="I30" s="35">
        <v>37150</v>
      </c>
      <c r="J30" s="9" t="s">
        <v>2</v>
      </c>
      <c r="K30" s="10" t="s">
        <v>5</v>
      </c>
      <c r="L30" s="30"/>
      <c r="M30" s="9"/>
      <c r="N30" s="9">
        <f>VLOOKUP(D30,дартсС!$B$8:$L$92,9,FALSE)</f>
        <v>4</v>
      </c>
      <c r="O30" s="9"/>
      <c r="P30" s="10"/>
      <c r="Q30" s="93"/>
      <c r="R30" s="120"/>
      <c r="T30" s="30"/>
      <c r="U30" s="9"/>
      <c r="V30" s="9">
        <v>1</v>
      </c>
      <c r="W30" s="9"/>
      <c r="X30" s="10"/>
    </row>
    <row r="31" spans="2:24" x14ac:dyDescent="0.25">
      <c r="B31" s="39">
        <v>15</v>
      </c>
      <c r="C31" s="39" t="s">
        <v>40</v>
      </c>
      <c r="D31">
        <v>55</v>
      </c>
      <c r="E31" s="39" t="s">
        <v>40</v>
      </c>
      <c r="F31" s="104"/>
      <c r="G31" s="114"/>
      <c r="H31" s="12" t="s">
        <v>107</v>
      </c>
      <c r="I31" s="36">
        <v>38530</v>
      </c>
      <c r="J31" s="14" t="s">
        <v>2</v>
      </c>
      <c r="K31" s="15" t="s">
        <v>5</v>
      </c>
      <c r="L31" s="31"/>
      <c r="M31" s="14">
        <f>VLOOKUP(D31,шашки!$B$10:$L$97,9,FALSE)</f>
        <v>10</v>
      </c>
      <c r="N31" s="14"/>
      <c r="O31" s="14"/>
      <c r="P31" s="15"/>
      <c r="Q31" s="94"/>
      <c r="R31" s="121"/>
      <c r="T31" s="31"/>
      <c r="U31" s="14">
        <v>1</v>
      </c>
      <c r="V31" s="14"/>
      <c r="W31" s="14"/>
      <c r="X31" s="15"/>
    </row>
    <row r="32" spans="2:24" x14ac:dyDescent="0.25">
      <c r="B32" s="51">
        <v>4</v>
      </c>
      <c r="C32" s="16" t="s">
        <v>15</v>
      </c>
      <c r="D32">
        <v>111</v>
      </c>
      <c r="E32" s="16" t="s">
        <v>15</v>
      </c>
      <c r="F32" s="102">
        <v>11</v>
      </c>
      <c r="G32" s="109" t="s">
        <v>15</v>
      </c>
      <c r="H32" s="26" t="s">
        <v>116</v>
      </c>
      <c r="I32" s="1">
        <v>37651</v>
      </c>
      <c r="J32" s="2" t="s">
        <v>2</v>
      </c>
      <c r="K32" s="2" t="s">
        <v>14</v>
      </c>
      <c r="L32" s="29"/>
      <c r="M32" s="5"/>
      <c r="N32" s="5"/>
      <c r="O32" s="5">
        <f>VLOOKUP(D32,теннис!$B$11:$L$103,9,FALSE)</f>
        <v>2</v>
      </c>
      <c r="P32" s="6"/>
      <c r="Q32" s="85">
        <f>SUM(L32:P36)</f>
        <v>23</v>
      </c>
      <c r="R32" s="118">
        <v>6</v>
      </c>
      <c r="T32" s="30"/>
      <c r="U32" s="9"/>
      <c r="V32" s="9"/>
      <c r="W32" s="9">
        <v>1</v>
      </c>
      <c r="X32" s="10"/>
    </row>
    <row r="33" spans="2:24" x14ac:dyDescent="0.25">
      <c r="B33" s="52">
        <v>4</v>
      </c>
      <c r="C33" s="16" t="s">
        <v>15</v>
      </c>
      <c r="D33">
        <v>112</v>
      </c>
      <c r="E33" s="16" t="s">
        <v>15</v>
      </c>
      <c r="F33" s="103"/>
      <c r="G33" s="109"/>
      <c r="H33" s="26" t="s">
        <v>16</v>
      </c>
      <c r="I33" s="1">
        <v>37236</v>
      </c>
      <c r="J33" s="2" t="s">
        <v>2</v>
      </c>
      <c r="K33" s="2" t="s">
        <v>14</v>
      </c>
      <c r="L33" s="30">
        <f>VLOOKUP(D33,минигольф!$B$9:$L$101,9,FALSE)</f>
        <v>7</v>
      </c>
      <c r="M33" s="9"/>
      <c r="N33" s="9"/>
      <c r="O33" s="9"/>
      <c r="P33" s="10"/>
      <c r="Q33" s="85"/>
      <c r="R33" s="118"/>
      <c r="T33" s="30">
        <v>1</v>
      </c>
      <c r="U33" s="9"/>
      <c r="V33" s="9"/>
      <c r="W33" s="9"/>
      <c r="X33" s="10"/>
    </row>
    <row r="34" spans="2:24" x14ac:dyDescent="0.25">
      <c r="B34" s="52">
        <v>4</v>
      </c>
      <c r="C34" s="16" t="s">
        <v>15</v>
      </c>
      <c r="D34">
        <v>113</v>
      </c>
      <c r="E34" s="16" t="s">
        <v>15</v>
      </c>
      <c r="F34" s="103"/>
      <c r="G34" s="109"/>
      <c r="H34" s="26" t="s">
        <v>17</v>
      </c>
      <c r="I34" s="1">
        <v>38260</v>
      </c>
      <c r="J34" s="2" t="s">
        <v>2</v>
      </c>
      <c r="K34" s="2" t="s">
        <v>5</v>
      </c>
      <c r="L34" s="30"/>
      <c r="M34" s="9">
        <f>VLOOKUP(D34,шашки!$B$10:$L$97,9,FALSE)</f>
        <v>5</v>
      </c>
      <c r="N34" s="9"/>
      <c r="O34" s="9"/>
      <c r="P34" s="10"/>
      <c r="Q34" s="85"/>
      <c r="R34" s="118"/>
      <c r="T34" s="30"/>
      <c r="U34" s="9">
        <v>1</v>
      </c>
      <c r="V34" s="9"/>
      <c r="W34" s="9"/>
      <c r="X34" s="10"/>
    </row>
    <row r="35" spans="2:24" x14ac:dyDescent="0.25">
      <c r="B35" s="52">
        <v>4</v>
      </c>
      <c r="C35" s="16" t="s">
        <v>15</v>
      </c>
      <c r="D35">
        <v>114</v>
      </c>
      <c r="E35" s="16" t="s">
        <v>15</v>
      </c>
      <c r="F35" s="103"/>
      <c r="G35" s="109"/>
      <c r="H35" s="26" t="s">
        <v>18</v>
      </c>
      <c r="I35" s="1">
        <v>38926</v>
      </c>
      <c r="J35" s="2" t="s">
        <v>11</v>
      </c>
      <c r="K35" s="2" t="s">
        <v>14</v>
      </c>
      <c r="L35" s="30"/>
      <c r="M35" s="9"/>
      <c r="N35" s="9">
        <f>VLOOKUP(D35,дартсС!$B$8:$L$92,9,FALSE)</f>
        <v>4</v>
      </c>
      <c r="O35" s="9"/>
      <c r="P35" s="10"/>
      <c r="Q35" s="85"/>
      <c r="R35" s="118"/>
      <c r="T35" s="30"/>
      <c r="U35" s="9"/>
      <c r="V35" s="9">
        <v>1</v>
      </c>
      <c r="W35" s="9"/>
      <c r="X35" s="10"/>
    </row>
    <row r="36" spans="2:24" x14ac:dyDescent="0.25">
      <c r="B36" s="53">
        <v>4</v>
      </c>
      <c r="C36" s="16" t="s">
        <v>15</v>
      </c>
      <c r="D36">
        <v>115</v>
      </c>
      <c r="E36" s="16" t="s">
        <v>15</v>
      </c>
      <c r="F36" s="104"/>
      <c r="G36" s="109"/>
      <c r="H36" s="26" t="s">
        <v>19</v>
      </c>
      <c r="I36" s="1">
        <v>38735</v>
      </c>
      <c r="J36" s="2" t="s">
        <v>2</v>
      </c>
      <c r="K36" s="2" t="s">
        <v>5</v>
      </c>
      <c r="L36" s="31"/>
      <c r="M36" s="14"/>
      <c r="N36" s="14"/>
      <c r="O36" s="14"/>
      <c r="P36" s="15">
        <f>VLOOKUP(D36,Стрельба!$B$11:$M$101,9,FALSE)</f>
        <v>5</v>
      </c>
      <c r="Q36" s="85"/>
      <c r="R36" s="118"/>
      <c r="T36" s="30"/>
      <c r="U36" s="9"/>
      <c r="V36" s="9"/>
      <c r="W36" s="9"/>
      <c r="X36" s="10">
        <v>1</v>
      </c>
    </row>
    <row r="37" spans="2:24" x14ac:dyDescent="0.25">
      <c r="B37" s="33">
        <v>13</v>
      </c>
      <c r="C37" s="33" t="s">
        <v>72</v>
      </c>
      <c r="D37">
        <v>172</v>
      </c>
      <c r="E37" s="33" t="s">
        <v>72</v>
      </c>
      <c r="F37" s="102">
        <v>17</v>
      </c>
      <c r="G37" s="112" t="s">
        <v>72</v>
      </c>
      <c r="H37" s="45" t="s">
        <v>125</v>
      </c>
      <c r="I37" s="4">
        <v>36933</v>
      </c>
      <c r="J37" s="5" t="s">
        <v>11</v>
      </c>
      <c r="K37" s="5" t="s">
        <v>5</v>
      </c>
      <c r="L37" s="29"/>
      <c r="M37" s="5"/>
      <c r="N37" s="5"/>
      <c r="O37" s="5">
        <f>VLOOKUP(D37,теннис!$B$11:$L$103,9,FALSE)</f>
        <v>1</v>
      </c>
      <c r="P37" s="6"/>
      <c r="Q37" s="85">
        <f>SUM(L37:P41)</f>
        <v>24</v>
      </c>
      <c r="R37" s="118">
        <v>7</v>
      </c>
      <c r="T37" s="29"/>
      <c r="U37" s="5"/>
      <c r="V37" s="5"/>
      <c r="W37" s="5">
        <v>1</v>
      </c>
      <c r="X37" s="6"/>
    </row>
    <row r="38" spans="2:24" x14ac:dyDescent="0.25">
      <c r="B38" s="26">
        <v>13</v>
      </c>
      <c r="C38" s="33" t="s">
        <v>72</v>
      </c>
      <c r="D38">
        <v>171</v>
      </c>
      <c r="E38" s="33" t="s">
        <v>72</v>
      </c>
      <c r="F38" s="103"/>
      <c r="G38" s="113"/>
      <c r="H38" s="41" t="s">
        <v>124</v>
      </c>
      <c r="I38" s="8">
        <v>36621</v>
      </c>
      <c r="J38" s="9" t="s">
        <v>2</v>
      </c>
      <c r="K38" s="9" t="s">
        <v>96</v>
      </c>
      <c r="L38" s="30"/>
      <c r="M38" s="9"/>
      <c r="N38" s="9">
        <f>VLOOKUP(D38,дартсС!$B$8:$L$92,9,FALSE)</f>
        <v>5</v>
      </c>
      <c r="O38" s="9"/>
      <c r="P38" s="10"/>
      <c r="Q38" s="85"/>
      <c r="R38" s="118"/>
      <c r="T38" s="30"/>
      <c r="U38" s="9"/>
      <c r="V38" s="9">
        <v>1</v>
      </c>
      <c r="W38" s="9"/>
      <c r="X38" s="10"/>
    </row>
    <row r="39" spans="2:24" x14ac:dyDescent="0.25">
      <c r="B39" s="26">
        <v>13</v>
      </c>
      <c r="C39" s="33" t="s">
        <v>72</v>
      </c>
      <c r="D39">
        <v>174</v>
      </c>
      <c r="E39" s="33" t="s">
        <v>72</v>
      </c>
      <c r="F39" s="103"/>
      <c r="G39" s="113"/>
      <c r="H39" s="41" t="s">
        <v>127</v>
      </c>
      <c r="I39" s="8">
        <v>38603</v>
      </c>
      <c r="J39" s="9" t="s">
        <v>2</v>
      </c>
      <c r="K39" s="9" t="s">
        <v>96</v>
      </c>
      <c r="L39" s="30">
        <f>VLOOKUP(D39,минигольф!$B$9:$L$101,9,FALSE)</f>
        <v>3</v>
      </c>
      <c r="M39" s="9"/>
      <c r="N39" s="9"/>
      <c r="O39" s="9"/>
      <c r="P39" s="10"/>
      <c r="Q39" s="85"/>
      <c r="R39" s="118"/>
      <c r="T39" s="30">
        <v>1</v>
      </c>
      <c r="U39" s="9"/>
      <c r="V39" s="9"/>
      <c r="W39" s="9"/>
      <c r="X39" s="10"/>
    </row>
    <row r="40" spans="2:24" x14ac:dyDescent="0.25">
      <c r="B40" s="26">
        <v>13</v>
      </c>
      <c r="C40" s="33" t="s">
        <v>72</v>
      </c>
      <c r="D40">
        <v>175</v>
      </c>
      <c r="E40" s="33" t="s">
        <v>72</v>
      </c>
      <c r="F40" s="103"/>
      <c r="G40" s="113"/>
      <c r="H40" s="41" t="s">
        <v>128</v>
      </c>
      <c r="I40" s="8">
        <v>38330</v>
      </c>
      <c r="J40" s="9" t="s">
        <v>11</v>
      </c>
      <c r="K40" s="9" t="s">
        <v>5</v>
      </c>
      <c r="L40" s="30"/>
      <c r="M40" s="9"/>
      <c r="N40" s="9"/>
      <c r="O40" s="9"/>
      <c r="P40" s="10">
        <f>VLOOKUP(D40,Стрельба!$B$11:$M$101,9,FALSE)</f>
        <v>1</v>
      </c>
      <c r="Q40" s="85"/>
      <c r="R40" s="118"/>
      <c r="T40" s="30"/>
      <c r="U40" s="9"/>
      <c r="V40" s="9"/>
      <c r="W40" s="9"/>
      <c r="X40" s="10">
        <v>1</v>
      </c>
    </row>
    <row r="41" spans="2:24" x14ac:dyDescent="0.25">
      <c r="B41" s="39">
        <v>13</v>
      </c>
      <c r="C41" s="33" t="s">
        <v>72</v>
      </c>
      <c r="D41">
        <v>173</v>
      </c>
      <c r="E41" s="33" t="s">
        <v>72</v>
      </c>
      <c r="F41" s="104"/>
      <c r="G41" s="114"/>
      <c r="H41" s="46" t="s">
        <v>126</v>
      </c>
      <c r="I41" s="13">
        <v>38574</v>
      </c>
      <c r="J41" s="14" t="s">
        <v>2</v>
      </c>
      <c r="K41" s="14" t="s">
        <v>96</v>
      </c>
      <c r="L41" s="31"/>
      <c r="M41" s="14">
        <f>VLOOKUP(D41,шашки!$B$10:$L$97,9,FALSE)</f>
        <v>14</v>
      </c>
      <c r="N41" s="14"/>
      <c r="O41" s="14"/>
      <c r="P41" s="15"/>
      <c r="Q41" s="85"/>
      <c r="R41" s="118"/>
      <c r="T41" s="31"/>
      <c r="U41" s="14">
        <v>1</v>
      </c>
      <c r="V41" s="14"/>
      <c r="W41" s="14"/>
      <c r="X41" s="15"/>
    </row>
    <row r="42" spans="2:24" x14ac:dyDescent="0.25">
      <c r="B42" s="33">
        <v>12</v>
      </c>
      <c r="C42" s="33" t="s">
        <v>129</v>
      </c>
      <c r="D42">
        <v>181</v>
      </c>
      <c r="E42" s="33" t="s">
        <v>129</v>
      </c>
      <c r="F42" s="102">
        <v>18</v>
      </c>
      <c r="G42" s="112" t="s">
        <v>129</v>
      </c>
      <c r="H42" s="45" t="s">
        <v>130</v>
      </c>
      <c r="I42" s="4">
        <v>38426</v>
      </c>
      <c r="J42" s="5" t="s">
        <v>11</v>
      </c>
      <c r="K42" s="5" t="s">
        <v>14</v>
      </c>
      <c r="L42" s="29"/>
      <c r="M42" s="5">
        <f>VLOOKUP(D42,шашки!$B$10:$L$97,9,FALSE)</f>
        <v>9</v>
      </c>
      <c r="N42" s="5"/>
      <c r="O42" s="5"/>
      <c r="P42" s="6"/>
      <c r="Q42" s="85">
        <f>SUM(L42:P46)</f>
        <v>27</v>
      </c>
      <c r="R42" s="118">
        <v>8</v>
      </c>
      <c r="T42" s="29"/>
      <c r="U42" s="5">
        <v>1</v>
      </c>
      <c r="V42" s="5"/>
      <c r="W42" s="5"/>
      <c r="X42" s="6"/>
    </row>
    <row r="43" spans="2:24" x14ac:dyDescent="0.25">
      <c r="B43" s="26">
        <v>12</v>
      </c>
      <c r="C43" s="33" t="s">
        <v>129</v>
      </c>
      <c r="D43">
        <v>182</v>
      </c>
      <c r="E43" s="33" t="s">
        <v>129</v>
      </c>
      <c r="F43" s="103"/>
      <c r="G43" s="113"/>
      <c r="H43" s="41" t="s">
        <v>133</v>
      </c>
      <c r="I43" s="8">
        <v>38796</v>
      </c>
      <c r="J43" s="9" t="s">
        <v>11</v>
      </c>
      <c r="K43" s="9" t="s">
        <v>96</v>
      </c>
      <c r="L43" s="30"/>
      <c r="M43" s="9"/>
      <c r="N43" s="9"/>
      <c r="O43" s="9"/>
      <c r="P43" s="10">
        <f>VLOOKUP(D43,Стрельба!$B$11:$M$101,9,FALSE)</f>
        <v>3</v>
      </c>
      <c r="Q43" s="85"/>
      <c r="R43" s="118"/>
      <c r="T43" s="30"/>
      <c r="U43" s="9"/>
      <c r="V43" s="9"/>
      <c r="W43" s="9"/>
      <c r="X43" s="10">
        <v>1</v>
      </c>
    </row>
    <row r="44" spans="2:24" x14ac:dyDescent="0.25">
      <c r="B44" s="26">
        <v>12</v>
      </c>
      <c r="C44" s="33" t="s">
        <v>129</v>
      </c>
      <c r="D44">
        <v>183</v>
      </c>
      <c r="E44" s="33" t="s">
        <v>129</v>
      </c>
      <c r="F44" s="103"/>
      <c r="G44" s="113"/>
      <c r="H44" s="41" t="s">
        <v>132</v>
      </c>
      <c r="I44" s="8">
        <v>37007</v>
      </c>
      <c r="J44" s="9" t="s">
        <v>2</v>
      </c>
      <c r="K44" s="9" t="s">
        <v>96</v>
      </c>
      <c r="L44" s="30"/>
      <c r="M44" s="9"/>
      <c r="N44" s="9"/>
      <c r="O44" s="9">
        <f>VLOOKUP(D44,теннис!$B$11:$L$103,9,FALSE)</f>
        <v>5</v>
      </c>
      <c r="P44" s="10"/>
      <c r="Q44" s="85"/>
      <c r="R44" s="118"/>
      <c r="T44" s="30"/>
      <c r="U44" s="9"/>
      <c r="V44" s="9"/>
      <c r="W44" s="9">
        <v>1</v>
      </c>
      <c r="X44" s="10"/>
    </row>
    <row r="45" spans="2:24" x14ac:dyDescent="0.25">
      <c r="B45" s="26">
        <v>12</v>
      </c>
      <c r="C45" s="33" t="s">
        <v>129</v>
      </c>
      <c r="D45">
        <v>184</v>
      </c>
      <c r="E45" s="33" t="s">
        <v>129</v>
      </c>
      <c r="F45" s="103"/>
      <c r="G45" s="113"/>
      <c r="H45" s="41" t="s">
        <v>131</v>
      </c>
      <c r="I45" s="8">
        <v>37429</v>
      </c>
      <c r="J45" s="9" t="s">
        <v>11</v>
      </c>
      <c r="K45" s="9" t="s">
        <v>96</v>
      </c>
      <c r="L45" s="30"/>
      <c r="M45" s="9"/>
      <c r="N45" s="9">
        <f>VLOOKUP(D45,дартсС!$B$8:$L$92,9,FALSE)</f>
        <v>4</v>
      </c>
      <c r="O45" s="9"/>
      <c r="P45" s="10"/>
      <c r="Q45" s="85"/>
      <c r="R45" s="118"/>
      <c r="T45" s="30"/>
      <c r="U45" s="9"/>
      <c r="V45" s="9">
        <v>1</v>
      </c>
      <c r="W45" s="9"/>
      <c r="X45" s="10"/>
    </row>
    <row r="46" spans="2:24" x14ac:dyDescent="0.25">
      <c r="B46" s="39">
        <v>12</v>
      </c>
      <c r="C46" s="33" t="s">
        <v>129</v>
      </c>
      <c r="D46">
        <v>185</v>
      </c>
      <c r="E46" s="33" t="s">
        <v>129</v>
      </c>
      <c r="F46" s="104"/>
      <c r="G46" s="114"/>
      <c r="H46" s="46" t="s">
        <v>143</v>
      </c>
      <c r="I46" s="13">
        <v>37894</v>
      </c>
      <c r="J46" s="14" t="s">
        <v>11</v>
      </c>
      <c r="K46" s="14" t="s">
        <v>96</v>
      </c>
      <c r="L46" s="31">
        <f>VLOOKUP(D46,минигольф!$B$9:$L$101,9,FALSE)</f>
        <v>6</v>
      </c>
      <c r="M46" s="14"/>
      <c r="N46" s="14"/>
      <c r="O46" s="14"/>
      <c r="P46" s="15"/>
      <c r="Q46" s="85"/>
      <c r="R46" s="118"/>
      <c r="T46" s="31">
        <v>1</v>
      </c>
      <c r="U46" s="14"/>
      <c r="V46" s="14"/>
      <c r="W46" s="14"/>
      <c r="X46" s="15"/>
    </row>
    <row r="47" spans="2:24" x14ac:dyDescent="0.25">
      <c r="B47" s="33">
        <v>16</v>
      </c>
      <c r="C47" s="33" t="s">
        <v>46</v>
      </c>
      <c r="D47">
        <v>151</v>
      </c>
      <c r="E47" s="33" t="s">
        <v>46</v>
      </c>
      <c r="F47" s="102">
        <v>15</v>
      </c>
      <c r="G47" s="112" t="s">
        <v>46</v>
      </c>
      <c r="H47" s="47" t="s">
        <v>47</v>
      </c>
      <c r="I47" s="34">
        <v>38735</v>
      </c>
      <c r="J47" s="5" t="s">
        <v>2</v>
      </c>
      <c r="K47" s="6" t="s">
        <v>5</v>
      </c>
      <c r="L47" s="29"/>
      <c r="M47" s="5">
        <f>VLOOKUP(D47,шашки!$B$10:$L$97,9,FALSE)</f>
        <v>1</v>
      </c>
      <c r="N47" s="5"/>
      <c r="O47" s="5"/>
      <c r="P47" s="6"/>
      <c r="Q47" s="85">
        <f>SUM(L47:P48)</f>
        <v>3</v>
      </c>
      <c r="R47" s="118">
        <v>9</v>
      </c>
      <c r="T47" s="29"/>
      <c r="U47" s="70">
        <v>1</v>
      </c>
      <c r="V47" s="5"/>
      <c r="W47" s="5"/>
      <c r="X47" s="6"/>
    </row>
    <row r="48" spans="2:24" x14ac:dyDescent="0.25">
      <c r="B48" s="39">
        <v>16</v>
      </c>
      <c r="C48" s="39" t="s">
        <v>46</v>
      </c>
      <c r="D48">
        <v>154</v>
      </c>
      <c r="E48" s="39" t="s">
        <v>46</v>
      </c>
      <c r="F48" s="104"/>
      <c r="G48" s="114"/>
      <c r="H48" s="12" t="s">
        <v>48</v>
      </c>
      <c r="I48" s="36">
        <v>37809</v>
      </c>
      <c r="J48" s="14" t="s">
        <v>2</v>
      </c>
      <c r="K48" s="15" t="s">
        <v>14</v>
      </c>
      <c r="L48" s="31"/>
      <c r="M48" s="14">
        <f>VLOOKUP(D48,шашки!$B$10:$L$97,9,FALSE)</f>
        <v>2</v>
      </c>
      <c r="N48" s="14"/>
      <c r="O48" s="14"/>
      <c r="P48" s="15"/>
      <c r="Q48" s="85"/>
      <c r="R48" s="118"/>
      <c r="T48" s="31"/>
      <c r="U48" s="69">
        <v>1</v>
      </c>
      <c r="V48" s="14"/>
      <c r="W48" s="14"/>
      <c r="X48" s="15"/>
    </row>
    <row r="49" spans="2:24" x14ac:dyDescent="0.25">
      <c r="B49" s="33">
        <v>8</v>
      </c>
      <c r="C49" s="33" t="s">
        <v>31</v>
      </c>
      <c r="D49">
        <v>141</v>
      </c>
      <c r="E49" s="33" t="s">
        <v>31</v>
      </c>
      <c r="F49" s="102">
        <v>14</v>
      </c>
      <c r="G49" s="112" t="s">
        <v>31</v>
      </c>
      <c r="H49" s="23" t="s">
        <v>32</v>
      </c>
      <c r="I49" s="34">
        <v>39175</v>
      </c>
      <c r="J49" s="5" t="s">
        <v>11</v>
      </c>
      <c r="K49" s="6" t="s">
        <v>14</v>
      </c>
      <c r="L49" s="29"/>
      <c r="M49" s="5"/>
      <c r="N49" s="5"/>
      <c r="O49" s="5"/>
      <c r="P49" s="6">
        <f>VLOOKUP(D49,Стрельба!$B$11:$M$101,9,FALSE)</f>
        <v>1</v>
      </c>
      <c r="Q49" s="85">
        <f>SUM(L49:P50)</f>
        <v>4</v>
      </c>
      <c r="R49" s="118">
        <v>10</v>
      </c>
      <c r="T49" s="29"/>
      <c r="U49" s="5"/>
      <c r="V49" s="5"/>
      <c r="W49" s="5"/>
      <c r="X49" s="6">
        <v>1</v>
      </c>
    </row>
    <row r="50" spans="2:24" x14ac:dyDescent="0.25">
      <c r="B50" s="24">
        <v>8</v>
      </c>
      <c r="C50" s="24" t="s">
        <v>31</v>
      </c>
      <c r="D50">
        <v>142</v>
      </c>
      <c r="E50" s="24" t="s">
        <v>31</v>
      </c>
      <c r="F50" s="103"/>
      <c r="G50" s="113"/>
      <c r="H50" s="24" t="s">
        <v>33</v>
      </c>
      <c r="I50" s="35">
        <v>36746</v>
      </c>
      <c r="J50" s="9" t="s">
        <v>2</v>
      </c>
      <c r="K50" s="10" t="s">
        <v>5</v>
      </c>
      <c r="L50" s="31"/>
      <c r="M50" s="14"/>
      <c r="N50" s="14">
        <f>VLOOKUP(D50,дартсС!$B$8:$L$92,9,FALSE)</f>
        <v>3</v>
      </c>
      <c r="O50" s="14"/>
      <c r="P50" s="15"/>
      <c r="Q50" s="85"/>
      <c r="R50" s="118"/>
      <c r="T50" s="30"/>
      <c r="U50" s="9"/>
      <c r="V50" s="9">
        <v>1</v>
      </c>
      <c r="W50" s="9"/>
      <c r="X50" s="10"/>
    </row>
    <row r="51" spans="2:24" x14ac:dyDescent="0.25">
      <c r="B51" s="33">
        <v>9</v>
      </c>
      <c r="C51" s="77" t="s">
        <v>93</v>
      </c>
      <c r="D51">
        <v>7</v>
      </c>
      <c r="E51" s="77" t="s">
        <v>93</v>
      </c>
      <c r="F51" s="102">
        <v>3</v>
      </c>
      <c r="G51" s="99" t="s">
        <v>93</v>
      </c>
      <c r="H51" s="37" t="s">
        <v>99</v>
      </c>
      <c r="I51" s="34">
        <v>38932</v>
      </c>
      <c r="J51" s="5" t="s">
        <v>11</v>
      </c>
      <c r="K51" s="6"/>
      <c r="L51" s="30"/>
      <c r="M51" s="9"/>
      <c r="N51" s="9">
        <f>VLOOKUP(D51,дартсС!$B$8:$L$92,9,FALSE)</f>
        <v>4</v>
      </c>
      <c r="O51" s="9"/>
      <c r="P51" s="10"/>
      <c r="Q51" s="85">
        <f>SUM(L51:P52)</f>
        <v>7</v>
      </c>
      <c r="R51" s="118">
        <v>11</v>
      </c>
      <c r="T51" s="29"/>
      <c r="U51" s="5"/>
      <c r="V51" s="5">
        <v>1</v>
      </c>
      <c r="W51" s="5"/>
      <c r="X51" s="6"/>
    </row>
    <row r="52" spans="2:24" x14ac:dyDescent="0.25">
      <c r="B52" s="39">
        <v>9</v>
      </c>
      <c r="C52" s="77" t="s">
        <v>93</v>
      </c>
      <c r="D52">
        <v>8</v>
      </c>
      <c r="E52" s="77" t="s">
        <v>93</v>
      </c>
      <c r="F52" s="104"/>
      <c r="G52" s="101"/>
      <c r="H52" s="40" t="s">
        <v>34</v>
      </c>
      <c r="I52" s="36">
        <v>38220</v>
      </c>
      <c r="J52" s="14" t="s">
        <v>2</v>
      </c>
      <c r="K52" s="15" t="s">
        <v>14</v>
      </c>
      <c r="L52" s="31"/>
      <c r="M52" s="14"/>
      <c r="N52" s="14"/>
      <c r="O52" s="14">
        <f>VLOOKUP(D52,теннис!$B$11:$L$103,9,FALSE)</f>
        <v>3</v>
      </c>
      <c r="P52" s="15"/>
      <c r="Q52" s="85"/>
      <c r="R52" s="118"/>
      <c r="T52" s="31"/>
      <c r="U52" s="14"/>
      <c r="V52" s="14"/>
      <c r="W52" s="14">
        <v>1</v>
      </c>
      <c r="X52" s="15"/>
    </row>
    <row r="55" spans="2:24" x14ac:dyDescent="0.25">
      <c r="G55" t="s">
        <v>90</v>
      </c>
      <c r="L55" s="83" t="s">
        <v>91</v>
      </c>
    </row>
    <row r="57" spans="2:24" x14ac:dyDescent="0.25">
      <c r="G57" t="s">
        <v>148</v>
      </c>
      <c r="L57" s="82" t="s">
        <v>92</v>
      </c>
    </row>
    <row r="64" spans="2:24" ht="23.25" x14ac:dyDescent="0.35">
      <c r="D64" s="61"/>
      <c r="E64" s="61"/>
      <c r="F64" s="89" t="str">
        <f>F2</f>
        <v>Фестиваль среди детей-инвалидов в 2018 году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24" ht="15.75" x14ac:dyDescent="0.25">
      <c r="F65" s="90" t="s">
        <v>60</v>
      </c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24" x14ac:dyDescent="0.25">
      <c r="G66" s="1">
        <f>G4</f>
        <v>43187</v>
      </c>
      <c r="P66" s="60" t="s">
        <v>59</v>
      </c>
    </row>
    <row r="67" spans="2:24" ht="78.75" customHeight="1" x14ac:dyDescent="0.25">
      <c r="B67" s="21" t="s">
        <v>57</v>
      </c>
      <c r="C67" s="21" t="s">
        <v>0</v>
      </c>
      <c r="F67" s="57" t="s">
        <v>57</v>
      </c>
      <c r="G67" s="21" t="s">
        <v>0</v>
      </c>
      <c r="H67" s="21" t="s">
        <v>24</v>
      </c>
      <c r="I67" s="21" t="s">
        <v>25</v>
      </c>
      <c r="J67" s="21" t="s">
        <v>26</v>
      </c>
      <c r="K67" s="27" t="s">
        <v>27</v>
      </c>
      <c r="L67" s="57" t="s">
        <v>6</v>
      </c>
      <c r="M67" s="57" t="s">
        <v>75</v>
      </c>
      <c r="N67" s="57" t="s">
        <v>7</v>
      </c>
      <c r="O67" s="58" t="s">
        <v>8</v>
      </c>
      <c r="P67" s="57" t="s">
        <v>9</v>
      </c>
      <c r="Q67" s="57" t="s">
        <v>88</v>
      </c>
      <c r="R67" s="81" t="s">
        <v>89</v>
      </c>
      <c r="T67" s="57" t="s">
        <v>6</v>
      </c>
      <c r="U67" s="57" t="s">
        <v>3</v>
      </c>
      <c r="V67" s="57" t="s">
        <v>7</v>
      </c>
      <c r="W67" s="58" t="s">
        <v>8</v>
      </c>
      <c r="X67" s="57" t="s">
        <v>9</v>
      </c>
    </row>
    <row r="68" spans="2:24" ht="42.75" customHeight="1" x14ac:dyDescent="0.25">
      <c r="B68" s="55"/>
      <c r="C68" s="72"/>
      <c r="F68" s="86" t="s">
        <v>82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8"/>
      <c r="T68" s="73"/>
      <c r="U68" s="74"/>
      <c r="V68" s="74"/>
      <c r="W68" s="75"/>
      <c r="X68" s="76"/>
    </row>
    <row r="69" spans="2:24" x14ac:dyDescent="0.25">
      <c r="B69" s="26">
        <v>24</v>
      </c>
      <c r="C69" s="77" t="s">
        <v>85</v>
      </c>
      <c r="D69">
        <v>191</v>
      </c>
      <c r="E69" s="77" t="s">
        <v>85</v>
      </c>
      <c r="F69" s="102">
        <v>19</v>
      </c>
      <c r="G69" s="99" t="s">
        <v>85</v>
      </c>
      <c r="H69" s="23" t="s">
        <v>61</v>
      </c>
      <c r="I69" s="34">
        <v>36460</v>
      </c>
      <c r="J69" s="5" t="s">
        <v>2</v>
      </c>
      <c r="K69" s="6" t="s">
        <v>14</v>
      </c>
      <c r="L69" s="29"/>
      <c r="M69" s="5"/>
      <c r="N69" s="5"/>
      <c r="O69" s="5">
        <f>VLOOKUP(D69,теннис!$B$11:$L$103,9,FALSE)</f>
        <v>1</v>
      </c>
      <c r="P69" s="6"/>
      <c r="Q69" s="85">
        <f>SUM(L69:P73)</f>
        <v>11</v>
      </c>
      <c r="R69" s="118">
        <v>1</v>
      </c>
      <c r="T69" s="29"/>
      <c r="U69" s="5"/>
      <c r="V69" s="5"/>
      <c r="W69" s="5">
        <v>1</v>
      </c>
      <c r="X69" s="6"/>
    </row>
    <row r="70" spans="2:24" x14ac:dyDescent="0.25">
      <c r="B70" s="26">
        <v>24</v>
      </c>
      <c r="C70" s="77" t="s">
        <v>85</v>
      </c>
      <c r="D70">
        <v>192</v>
      </c>
      <c r="E70" s="77" t="s">
        <v>85</v>
      </c>
      <c r="F70" s="113"/>
      <c r="G70" s="100"/>
      <c r="H70" s="24" t="s">
        <v>62</v>
      </c>
      <c r="I70" s="35">
        <v>37628</v>
      </c>
      <c r="J70" s="9" t="s">
        <v>11</v>
      </c>
      <c r="K70" s="10" t="s">
        <v>5</v>
      </c>
      <c r="L70" s="30"/>
      <c r="M70" s="9"/>
      <c r="N70" s="9"/>
      <c r="O70" s="9"/>
      <c r="P70" s="10">
        <f>VLOOKUP(D70,Стрельба!$B$11:$M$101,9,FALSE)</f>
        <v>2</v>
      </c>
      <c r="Q70" s="85"/>
      <c r="R70" s="118"/>
      <c r="T70" s="30"/>
      <c r="U70" s="9"/>
      <c r="V70" s="9"/>
      <c r="W70" s="9"/>
      <c r="X70" s="10">
        <v>1</v>
      </c>
    </row>
    <row r="71" spans="2:24" x14ac:dyDescent="0.25">
      <c r="B71" s="26">
        <v>24</v>
      </c>
      <c r="C71" s="77" t="s">
        <v>85</v>
      </c>
      <c r="D71">
        <v>193</v>
      </c>
      <c r="E71" s="77" t="s">
        <v>85</v>
      </c>
      <c r="F71" s="113"/>
      <c r="G71" s="100"/>
      <c r="H71" s="24" t="s">
        <v>63</v>
      </c>
      <c r="I71" s="35">
        <v>36257</v>
      </c>
      <c r="J71" s="9" t="s">
        <v>11</v>
      </c>
      <c r="K71" s="10" t="s">
        <v>5</v>
      </c>
      <c r="L71" s="30"/>
      <c r="M71" s="9">
        <f>VLOOKUP(D71,шашки!$B$10:$L$97,9,FALSE)</f>
        <v>1</v>
      </c>
      <c r="N71" s="9"/>
      <c r="O71" s="9"/>
      <c r="P71" s="10"/>
      <c r="Q71" s="85"/>
      <c r="R71" s="118"/>
      <c r="T71" s="30"/>
      <c r="U71" s="9">
        <v>1</v>
      </c>
      <c r="V71" s="9"/>
      <c r="W71" s="9"/>
      <c r="X71" s="10"/>
    </row>
    <row r="72" spans="2:24" x14ac:dyDescent="0.25">
      <c r="B72" s="26">
        <v>24</v>
      </c>
      <c r="C72" s="77" t="s">
        <v>85</v>
      </c>
      <c r="D72">
        <v>194</v>
      </c>
      <c r="E72" s="77" t="s">
        <v>85</v>
      </c>
      <c r="F72" s="113"/>
      <c r="G72" s="100"/>
      <c r="H72" s="24" t="s">
        <v>64</v>
      </c>
      <c r="I72" s="35">
        <v>38157</v>
      </c>
      <c r="J72" s="9" t="s">
        <v>11</v>
      </c>
      <c r="K72" s="10" t="s">
        <v>14</v>
      </c>
      <c r="L72" s="30"/>
      <c r="M72" s="9"/>
      <c r="N72" s="9">
        <f>VLOOKUP(D72,дартсС!$B$8:$L$92,9,FALSE)</f>
        <v>3</v>
      </c>
      <c r="O72" s="9"/>
      <c r="P72" s="10"/>
      <c r="Q72" s="85"/>
      <c r="R72" s="118"/>
      <c r="T72" s="30"/>
      <c r="U72" s="9"/>
      <c r="V72" s="9">
        <v>1</v>
      </c>
      <c r="W72" s="9"/>
      <c r="X72" s="10"/>
    </row>
    <row r="73" spans="2:24" x14ac:dyDescent="0.25">
      <c r="B73" s="26">
        <v>24</v>
      </c>
      <c r="C73" s="77" t="s">
        <v>85</v>
      </c>
      <c r="D73">
        <v>195</v>
      </c>
      <c r="E73" s="77" t="s">
        <v>85</v>
      </c>
      <c r="F73" s="114"/>
      <c r="G73" s="101"/>
      <c r="H73" s="25" t="s">
        <v>65</v>
      </c>
      <c r="I73" s="36">
        <v>37457</v>
      </c>
      <c r="J73" s="14" t="s">
        <v>2</v>
      </c>
      <c r="K73" s="15" t="s">
        <v>14</v>
      </c>
      <c r="L73" s="31">
        <f>VLOOKUP(D73,минигольф!$B$9:$L$101,9,FALSE)</f>
        <v>4</v>
      </c>
      <c r="M73" s="14"/>
      <c r="N73" s="14"/>
      <c r="O73" s="14"/>
      <c r="P73" s="15"/>
      <c r="Q73" s="85"/>
      <c r="R73" s="118"/>
      <c r="T73" s="31">
        <v>1</v>
      </c>
      <c r="U73" s="14"/>
      <c r="V73" s="14"/>
      <c r="W73" s="14"/>
      <c r="X73" s="15"/>
    </row>
    <row r="74" spans="2:24" x14ac:dyDescent="0.25">
      <c r="B74" s="33">
        <v>20</v>
      </c>
      <c r="C74" s="77" t="s">
        <v>86</v>
      </c>
      <c r="D74">
        <v>121</v>
      </c>
      <c r="E74" s="77" t="s">
        <v>86</v>
      </c>
      <c r="F74" s="102">
        <v>12</v>
      </c>
      <c r="G74" s="99" t="s">
        <v>86</v>
      </c>
      <c r="H74" s="47" t="s">
        <v>55</v>
      </c>
      <c r="I74" s="34">
        <v>38523</v>
      </c>
      <c r="J74" s="5" t="s">
        <v>11</v>
      </c>
      <c r="K74" s="6" t="s">
        <v>5</v>
      </c>
      <c r="L74" s="30">
        <f>VLOOKUP(D74,минигольф!$B$9:$L$101,9,FALSE)</f>
        <v>4</v>
      </c>
      <c r="M74" s="9"/>
      <c r="N74" s="9"/>
      <c r="O74" s="9"/>
      <c r="P74" s="10"/>
      <c r="Q74" s="85">
        <f>SUM(L74:P77)</f>
        <v>17</v>
      </c>
      <c r="R74" s="118">
        <v>2</v>
      </c>
      <c r="T74" s="29">
        <v>1</v>
      </c>
      <c r="U74" s="5"/>
      <c r="V74" s="5"/>
      <c r="W74" s="5"/>
      <c r="X74" s="6"/>
    </row>
    <row r="75" spans="2:24" x14ac:dyDescent="0.25">
      <c r="B75" s="26">
        <v>20</v>
      </c>
      <c r="C75" s="77" t="s">
        <v>86</v>
      </c>
      <c r="D75">
        <v>122</v>
      </c>
      <c r="E75" s="77" t="s">
        <v>86</v>
      </c>
      <c r="F75" s="103"/>
      <c r="G75" s="100"/>
      <c r="H75" s="17" t="s">
        <v>56</v>
      </c>
      <c r="I75" s="35">
        <v>37420</v>
      </c>
      <c r="J75" s="9" t="s">
        <v>11</v>
      </c>
      <c r="K75" s="10" t="s">
        <v>14</v>
      </c>
      <c r="L75" s="30"/>
      <c r="M75" s="9"/>
      <c r="N75" s="9"/>
      <c r="O75" s="9"/>
      <c r="P75" s="10">
        <f>VLOOKUP(D75,Стрельба!$B$11:$M$101,9,FALSE)</f>
        <v>4</v>
      </c>
      <c r="Q75" s="85"/>
      <c r="R75" s="118"/>
      <c r="T75" s="30"/>
      <c r="U75" s="9"/>
      <c r="V75" s="9"/>
      <c r="W75" s="9"/>
      <c r="X75" s="10">
        <v>1</v>
      </c>
    </row>
    <row r="76" spans="2:24" x14ac:dyDescent="0.25">
      <c r="B76" s="26">
        <v>20</v>
      </c>
      <c r="C76" s="77" t="s">
        <v>86</v>
      </c>
      <c r="D76">
        <v>123</v>
      </c>
      <c r="E76" s="77" t="s">
        <v>86</v>
      </c>
      <c r="F76" s="103"/>
      <c r="G76" s="100"/>
      <c r="H76" s="17" t="s">
        <v>117</v>
      </c>
      <c r="I76" s="35">
        <v>38973</v>
      </c>
      <c r="J76" s="9" t="s">
        <v>11</v>
      </c>
      <c r="K76" s="10"/>
      <c r="L76" s="30"/>
      <c r="M76" s="9">
        <f>VLOOKUP(D76,шашки!$B$10:$L$97,9,FALSE)</f>
        <v>8</v>
      </c>
      <c r="N76" s="9"/>
      <c r="O76" s="9"/>
      <c r="P76" s="10"/>
      <c r="Q76" s="85"/>
      <c r="R76" s="118"/>
      <c r="T76" s="30"/>
      <c r="U76" s="9">
        <v>1</v>
      </c>
      <c r="V76" s="9"/>
      <c r="W76" s="9"/>
      <c r="X76" s="10"/>
    </row>
    <row r="77" spans="2:24" x14ac:dyDescent="0.25">
      <c r="B77" s="26">
        <v>20</v>
      </c>
      <c r="C77" s="77" t="s">
        <v>86</v>
      </c>
      <c r="D77">
        <v>124</v>
      </c>
      <c r="E77" s="77" t="s">
        <v>86</v>
      </c>
      <c r="F77" s="103"/>
      <c r="G77" s="100"/>
      <c r="H77" s="17" t="s">
        <v>118</v>
      </c>
      <c r="I77" s="35">
        <v>38581</v>
      </c>
      <c r="J77" s="9" t="s">
        <v>2</v>
      </c>
      <c r="K77" s="10"/>
      <c r="L77" s="30"/>
      <c r="M77" s="9"/>
      <c r="N77" s="9">
        <f>VLOOKUP(D77,дартсС!$B$8:$L$92,9,FALSE)</f>
        <v>1</v>
      </c>
      <c r="O77" s="9"/>
      <c r="P77" s="10"/>
      <c r="Q77" s="85"/>
      <c r="R77" s="118"/>
      <c r="T77" s="30"/>
      <c r="U77" s="9"/>
      <c r="V77" s="9">
        <v>1</v>
      </c>
      <c r="W77" s="9"/>
      <c r="X77" s="10"/>
    </row>
    <row r="78" spans="2:24" x14ac:dyDescent="0.25">
      <c r="B78" s="33">
        <v>10</v>
      </c>
      <c r="C78" s="77" t="s">
        <v>35</v>
      </c>
      <c r="D78">
        <v>101</v>
      </c>
      <c r="E78" s="77" t="s">
        <v>35</v>
      </c>
      <c r="F78" s="102">
        <v>10</v>
      </c>
      <c r="G78" s="99" t="s">
        <v>35</v>
      </c>
      <c r="H78" s="37" t="s">
        <v>36</v>
      </c>
      <c r="I78" s="34">
        <v>38620</v>
      </c>
      <c r="J78" s="5" t="s">
        <v>11</v>
      </c>
      <c r="K78" s="6" t="s">
        <v>10</v>
      </c>
      <c r="L78" s="29"/>
      <c r="M78" s="5">
        <f>VLOOKUP(D78,шашки!$B$10:$L$97,9,FALSE)</f>
        <v>6</v>
      </c>
      <c r="N78" s="5"/>
      <c r="O78" s="5"/>
      <c r="P78" s="6"/>
      <c r="Q78" s="85">
        <f>SUM(L78:P81)</f>
        <v>23</v>
      </c>
      <c r="R78" s="118">
        <v>3</v>
      </c>
      <c r="T78" s="29"/>
      <c r="U78" s="5">
        <v>1</v>
      </c>
      <c r="V78" s="5"/>
      <c r="W78" s="5"/>
      <c r="X78" s="6"/>
    </row>
    <row r="79" spans="2:24" x14ac:dyDescent="0.25">
      <c r="B79" s="26">
        <v>10</v>
      </c>
      <c r="C79" s="77" t="s">
        <v>35</v>
      </c>
      <c r="D79">
        <v>102</v>
      </c>
      <c r="E79" s="77" t="s">
        <v>35</v>
      </c>
      <c r="F79" s="103"/>
      <c r="G79" s="100"/>
      <c r="H79" s="38" t="s">
        <v>113</v>
      </c>
      <c r="I79" s="35">
        <v>39010</v>
      </c>
      <c r="J79" s="9" t="s">
        <v>11</v>
      </c>
      <c r="K79" s="10" t="s">
        <v>14</v>
      </c>
      <c r="L79" s="30"/>
      <c r="M79" s="9"/>
      <c r="N79" s="9"/>
      <c r="O79" s="9">
        <f>VLOOKUP(D79,теннис!$B$11:$L$103,9,FALSE)</f>
        <v>2</v>
      </c>
      <c r="P79" s="10"/>
      <c r="Q79" s="85"/>
      <c r="R79" s="118"/>
      <c r="T79" s="30"/>
      <c r="U79" s="9"/>
      <c r="V79" s="9"/>
      <c r="W79" s="9">
        <v>1</v>
      </c>
      <c r="X79" s="10"/>
    </row>
    <row r="80" spans="2:24" x14ac:dyDescent="0.25">
      <c r="B80" s="26">
        <v>10</v>
      </c>
      <c r="C80" s="77" t="s">
        <v>35</v>
      </c>
      <c r="D80">
        <v>103</v>
      </c>
      <c r="E80" s="77" t="s">
        <v>35</v>
      </c>
      <c r="F80" s="103"/>
      <c r="G80" s="100"/>
      <c r="H80" s="38" t="s">
        <v>114</v>
      </c>
      <c r="I80" s="35">
        <v>38504</v>
      </c>
      <c r="J80" s="9" t="s">
        <v>2</v>
      </c>
      <c r="K80" s="10" t="s">
        <v>10</v>
      </c>
      <c r="L80" s="30"/>
      <c r="M80" s="9">
        <f>VLOOKUP(D80,шашки!$B$10:$L$97,9,FALSE)</f>
        <v>7</v>
      </c>
      <c r="N80" s="9"/>
      <c r="O80" s="9"/>
      <c r="P80" s="10"/>
      <c r="Q80" s="85"/>
      <c r="R80" s="118"/>
      <c r="T80" s="30"/>
      <c r="U80" s="9">
        <v>1</v>
      </c>
      <c r="V80" s="9"/>
      <c r="W80" s="9"/>
      <c r="X80" s="10"/>
    </row>
    <row r="81" spans="2:24" x14ac:dyDescent="0.25">
      <c r="B81" s="39">
        <v>10</v>
      </c>
      <c r="C81" s="77" t="s">
        <v>35</v>
      </c>
      <c r="D81">
        <v>104</v>
      </c>
      <c r="E81" s="77" t="s">
        <v>35</v>
      </c>
      <c r="F81" s="104"/>
      <c r="G81" s="101"/>
      <c r="H81" s="40" t="s">
        <v>115</v>
      </c>
      <c r="I81" s="36">
        <v>38639</v>
      </c>
      <c r="J81" s="14" t="s">
        <v>2</v>
      </c>
      <c r="K81" s="15" t="s">
        <v>96</v>
      </c>
      <c r="L81" s="31"/>
      <c r="M81" s="14">
        <f>VLOOKUP(D81,шашки!$B$10:$L$97,9,FALSE)</f>
        <v>8</v>
      </c>
      <c r="N81" s="14"/>
      <c r="O81" s="14"/>
      <c r="P81" s="15"/>
      <c r="Q81" s="85"/>
      <c r="R81" s="118"/>
      <c r="T81" s="31"/>
      <c r="U81" s="14">
        <v>1</v>
      </c>
      <c r="V81" s="14"/>
      <c r="W81" s="14"/>
      <c r="X81" s="15"/>
    </row>
    <row r="82" spans="2:24" x14ac:dyDescent="0.25">
      <c r="B82" s="33">
        <v>21</v>
      </c>
      <c r="C82" s="77" t="s">
        <v>87</v>
      </c>
      <c r="D82">
        <v>211</v>
      </c>
      <c r="E82" s="77" t="s">
        <v>87</v>
      </c>
      <c r="F82" s="102">
        <v>21</v>
      </c>
      <c r="G82" s="99" t="s">
        <v>87</v>
      </c>
      <c r="H82" s="47" t="s">
        <v>135</v>
      </c>
      <c r="I82" s="34">
        <v>37510</v>
      </c>
      <c r="J82" s="5" t="s">
        <v>2</v>
      </c>
      <c r="K82" s="5" t="s">
        <v>10</v>
      </c>
      <c r="L82" s="29"/>
      <c r="M82" s="5">
        <f>VLOOKUP(D82,шашки!$B$10:$L$97,9,FALSE)</f>
        <v>13</v>
      </c>
      <c r="N82" s="5"/>
      <c r="O82" s="5"/>
      <c r="P82" s="6"/>
      <c r="Q82" s="117">
        <f>SUM(L82:P85)</f>
        <v>27</v>
      </c>
      <c r="R82" s="118">
        <v>4</v>
      </c>
      <c r="T82" s="29"/>
      <c r="U82" s="5">
        <v>1</v>
      </c>
      <c r="V82" s="5"/>
      <c r="W82" s="5"/>
      <c r="X82" s="6"/>
    </row>
    <row r="83" spans="2:24" x14ac:dyDescent="0.25">
      <c r="B83" s="26">
        <v>21</v>
      </c>
      <c r="C83" s="77" t="s">
        <v>87</v>
      </c>
      <c r="D83">
        <v>212</v>
      </c>
      <c r="E83" s="77" t="s">
        <v>87</v>
      </c>
      <c r="F83" s="103"/>
      <c r="G83" s="100"/>
      <c r="H83" s="17" t="s">
        <v>136</v>
      </c>
      <c r="I83" s="35">
        <v>38431</v>
      </c>
      <c r="J83" s="9" t="s">
        <v>11</v>
      </c>
      <c r="K83" s="9" t="s">
        <v>96</v>
      </c>
      <c r="L83" s="30">
        <f>VLOOKUP(D83,минигольф!$B$9:$L$101,9,FALSE)</f>
        <v>3</v>
      </c>
      <c r="M83" s="9"/>
      <c r="N83" s="9"/>
      <c r="O83" s="9"/>
      <c r="P83" s="10"/>
      <c r="Q83" s="117"/>
      <c r="R83" s="118"/>
      <c r="T83" s="30">
        <v>1</v>
      </c>
      <c r="U83" s="68"/>
      <c r="V83" s="9"/>
      <c r="W83" s="9"/>
      <c r="X83" s="10"/>
    </row>
    <row r="84" spans="2:24" x14ac:dyDescent="0.25">
      <c r="B84" s="26">
        <v>21</v>
      </c>
      <c r="C84" s="77" t="s">
        <v>87</v>
      </c>
      <c r="D84">
        <v>213</v>
      </c>
      <c r="E84" s="77" t="s">
        <v>87</v>
      </c>
      <c r="F84" s="103"/>
      <c r="G84" s="100"/>
      <c r="H84" s="17" t="s">
        <v>137</v>
      </c>
      <c r="I84" s="35">
        <v>38711</v>
      </c>
      <c r="J84" s="9" t="s">
        <v>2</v>
      </c>
      <c r="K84" s="9" t="s">
        <v>96</v>
      </c>
      <c r="L84" s="30">
        <f>VLOOKUP(D84,минигольф!$B$9:$L$101,9,FALSE)</f>
        <v>6</v>
      </c>
      <c r="M84" s="9"/>
      <c r="N84" s="9"/>
      <c r="O84" s="9"/>
      <c r="P84" s="10"/>
      <c r="Q84" s="117"/>
      <c r="R84" s="118"/>
      <c r="T84" s="30">
        <v>1</v>
      </c>
      <c r="U84" s="68"/>
      <c r="V84" s="9"/>
      <c r="W84" s="9"/>
      <c r="X84" s="10"/>
    </row>
    <row r="85" spans="2:24" x14ac:dyDescent="0.25">
      <c r="B85" s="39">
        <v>21</v>
      </c>
      <c r="C85" s="77" t="s">
        <v>87</v>
      </c>
      <c r="D85">
        <v>214</v>
      </c>
      <c r="E85" s="77" t="s">
        <v>87</v>
      </c>
      <c r="F85" s="104"/>
      <c r="G85" s="101"/>
      <c r="H85" s="12" t="s">
        <v>138</v>
      </c>
      <c r="I85" s="36">
        <v>38196</v>
      </c>
      <c r="J85" s="14" t="s">
        <v>2</v>
      </c>
      <c r="K85" s="14" t="s">
        <v>96</v>
      </c>
      <c r="L85" s="31"/>
      <c r="M85" s="14"/>
      <c r="N85" s="14">
        <f>VLOOKUP(D85,дартсС!$B$8:$L$92,9,FALSE)</f>
        <v>5</v>
      </c>
      <c r="O85" s="14"/>
      <c r="P85" s="15"/>
      <c r="Q85" s="117"/>
      <c r="R85" s="118"/>
      <c r="T85" s="31"/>
      <c r="U85" s="69"/>
      <c r="V85" s="14">
        <v>1</v>
      </c>
      <c r="W85" s="14"/>
      <c r="X85" s="15"/>
    </row>
    <row r="86" spans="2:24" x14ac:dyDescent="0.25">
      <c r="B86" s="54">
        <v>1</v>
      </c>
      <c r="C86" s="80" t="s">
        <v>21</v>
      </c>
      <c r="D86">
        <v>4</v>
      </c>
      <c r="E86" s="80" t="s">
        <v>21</v>
      </c>
      <c r="F86" s="102">
        <v>2</v>
      </c>
      <c r="G86" s="99" t="s">
        <v>21</v>
      </c>
      <c r="H86" s="47" t="s">
        <v>1</v>
      </c>
      <c r="I86" s="34">
        <v>37063</v>
      </c>
      <c r="J86" s="5" t="s">
        <v>2</v>
      </c>
      <c r="K86" s="6" t="s">
        <v>10</v>
      </c>
      <c r="L86" s="29"/>
      <c r="M86" s="5">
        <f>VLOOKUP(D86,шашки!$B$10:$L$97,9,FALSE)</f>
        <v>6</v>
      </c>
      <c r="N86" s="5"/>
      <c r="O86" s="5"/>
      <c r="P86" s="6"/>
      <c r="Q86" s="85">
        <f>SUM(L86:P86)</f>
        <v>6</v>
      </c>
      <c r="R86" s="118">
        <v>5</v>
      </c>
      <c r="T86" s="29"/>
      <c r="U86" s="5">
        <v>1</v>
      </c>
      <c r="V86" s="5"/>
      <c r="W86" s="5"/>
      <c r="X86" s="6"/>
    </row>
    <row r="87" spans="2:24" x14ac:dyDescent="0.25">
      <c r="B87" s="26">
        <v>21</v>
      </c>
      <c r="C87" s="77" t="s">
        <v>87</v>
      </c>
      <c r="D87">
        <v>5</v>
      </c>
      <c r="E87" s="80" t="s">
        <v>21</v>
      </c>
      <c r="F87" s="103"/>
      <c r="G87" s="100"/>
      <c r="H87" s="17" t="s">
        <v>97</v>
      </c>
      <c r="I87" s="35">
        <v>38418</v>
      </c>
      <c r="J87" s="9" t="s">
        <v>11</v>
      </c>
      <c r="K87" s="10" t="s">
        <v>96</v>
      </c>
      <c r="L87" s="30"/>
      <c r="M87" s="9">
        <f>VLOOKUP(D87,шашки!$B$10:$L$97,9,FALSE)</f>
        <v>10</v>
      </c>
      <c r="N87" s="9"/>
      <c r="O87" s="9"/>
      <c r="P87" s="10"/>
      <c r="Q87" s="85"/>
      <c r="R87" s="118"/>
      <c r="T87" s="30"/>
      <c r="U87" s="9">
        <v>1</v>
      </c>
      <c r="V87" s="9"/>
      <c r="W87" s="9"/>
      <c r="X87" s="10"/>
    </row>
    <row r="88" spans="2:24" x14ac:dyDescent="0.25">
      <c r="B88" s="39">
        <v>21</v>
      </c>
      <c r="C88" s="77" t="s">
        <v>87</v>
      </c>
      <c r="D88">
        <v>6</v>
      </c>
      <c r="E88" s="80" t="s">
        <v>21</v>
      </c>
      <c r="F88" s="104"/>
      <c r="G88" s="101"/>
      <c r="H88" s="12" t="s">
        <v>98</v>
      </c>
      <c r="I88" s="36">
        <v>38775</v>
      </c>
      <c r="J88" s="14" t="s">
        <v>2</v>
      </c>
      <c r="K88" s="15" t="s">
        <v>96</v>
      </c>
      <c r="L88" s="31"/>
      <c r="M88" s="14">
        <f>VLOOKUP(D88,шашки!$B$10:$L$97,9,FALSE)</f>
        <v>12</v>
      </c>
      <c r="N88" s="14"/>
      <c r="O88" s="14"/>
      <c r="P88" s="15"/>
      <c r="Q88" s="85"/>
      <c r="R88" s="118"/>
      <c r="T88" s="31"/>
      <c r="U88" s="14">
        <v>1</v>
      </c>
      <c r="V88" s="14"/>
      <c r="W88" s="14"/>
      <c r="X88" s="15"/>
    </row>
    <row r="89" spans="2:24" x14ac:dyDescent="0.25">
      <c r="B89" s="20">
        <v>5</v>
      </c>
      <c r="C89" s="78" t="s">
        <v>20</v>
      </c>
      <c r="D89">
        <v>1</v>
      </c>
      <c r="E89" s="78" t="s">
        <v>20</v>
      </c>
      <c r="F89" s="102">
        <v>1</v>
      </c>
      <c r="G89" s="99" t="s">
        <v>20</v>
      </c>
      <c r="H89" s="47" t="s">
        <v>22</v>
      </c>
      <c r="I89" s="34">
        <v>37776</v>
      </c>
      <c r="J89" s="5" t="s">
        <v>11</v>
      </c>
      <c r="K89" s="6" t="s">
        <v>14</v>
      </c>
      <c r="L89" s="30"/>
      <c r="M89" s="9">
        <f>VLOOKUP(D89,шашки!$B$10:$L$97,9,FALSE)</f>
        <v>7</v>
      </c>
      <c r="N89" s="9"/>
      <c r="O89" s="9"/>
      <c r="P89" s="10"/>
      <c r="Q89" s="85">
        <f>SUM(L89:P91)</f>
        <v>18</v>
      </c>
      <c r="R89" s="118">
        <v>6</v>
      </c>
      <c r="T89" s="29"/>
      <c r="U89" s="70">
        <v>1</v>
      </c>
      <c r="V89" s="5"/>
      <c r="W89" s="5"/>
      <c r="X89" s="6"/>
    </row>
    <row r="90" spans="2:24" x14ac:dyDescent="0.25">
      <c r="B90" s="11">
        <v>5</v>
      </c>
      <c r="C90" s="78" t="s">
        <v>20</v>
      </c>
      <c r="D90">
        <v>2</v>
      </c>
      <c r="E90" s="78" t="s">
        <v>20</v>
      </c>
      <c r="F90" s="103"/>
      <c r="G90" s="100"/>
      <c r="H90" s="17" t="s">
        <v>95</v>
      </c>
      <c r="I90" s="35">
        <v>38119</v>
      </c>
      <c r="J90" s="9" t="s">
        <v>2</v>
      </c>
      <c r="K90" s="10" t="s">
        <v>5</v>
      </c>
      <c r="L90" s="30"/>
      <c r="M90" s="9"/>
      <c r="N90" s="9"/>
      <c r="O90" s="9"/>
      <c r="P90" s="10">
        <f>VLOOKUP(D90,Стрельба!$B$11:$M$101,9,FALSE)</f>
        <v>6</v>
      </c>
      <c r="Q90" s="85"/>
      <c r="R90" s="118"/>
      <c r="T90" s="30"/>
      <c r="U90" s="68"/>
      <c r="V90" s="9"/>
      <c r="W90" s="9"/>
      <c r="X90" s="10">
        <v>1</v>
      </c>
    </row>
    <row r="91" spans="2:24" x14ac:dyDescent="0.25">
      <c r="B91" s="11">
        <v>5</v>
      </c>
      <c r="C91" s="78" t="s">
        <v>20</v>
      </c>
      <c r="D91">
        <v>3</v>
      </c>
      <c r="E91" s="78" t="s">
        <v>20</v>
      </c>
      <c r="F91" s="104"/>
      <c r="G91" s="101"/>
      <c r="H91" s="12" t="s">
        <v>23</v>
      </c>
      <c r="I91" s="36">
        <v>38777</v>
      </c>
      <c r="J91" s="14" t="s">
        <v>11</v>
      </c>
      <c r="K91" s="15" t="s">
        <v>10</v>
      </c>
      <c r="L91" s="31"/>
      <c r="M91" s="14">
        <f>VLOOKUP(D91,шашки!$B$10:$L$97,9,FALSE)</f>
        <v>5</v>
      </c>
      <c r="N91" s="14"/>
      <c r="O91" s="14"/>
      <c r="P91" s="15"/>
      <c r="Q91" s="85"/>
      <c r="R91" s="118"/>
      <c r="T91" s="31"/>
      <c r="U91" s="69">
        <v>1</v>
      </c>
      <c r="V91" s="14"/>
      <c r="W91" s="14"/>
      <c r="X91" s="15"/>
    </row>
    <row r="92" spans="2:24" x14ac:dyDescent="0.25">
      <c r="B92" s="33">
        <v>19</v>
      </c>
      <c r="C92" s="77" t="s">
        <v>54</v>
      </c>
      <c r="D92">
        <v>161</v>
      </c>
      <c r="E92" s="77" t="s">
        <v>54</v>
      </c>
      <c r="F92" s="102">
        <v>16</v>
      </c>
      <c r="G92" s="99" t="s">
        <v>54</v>
      </c>
      <c r="H92" s="47" t="s">
        <v>122</v>
      </c>
      <c r="I92" s="34">
        <v>37101</v>
      </c>
      <c r="J92" s="5" t="s">
        <v>11</v>
      </c>
      <c r="K92" s="5" t="s">
        <v>96</v>
      </c>
      <c r="L92" s="29"/>
      <c r="M92" s="5"/>
      <c r="N92" s="5">
        <f>VLOOKUP(D92,дартсС!$B$8:$L$92,9,FALSE)</f>
        <v>4</v>
      </c>
      <c r="O92" s="5"/>
      <c r="P92" s="6"/>
      <c r="Q92" s="117">
        <f>SUM(L92:P93)</f>
        <v>6</v>
      </c>
      <c r="R92" s="118">
        <v>7</v>
      </c>
      <c r="T92" s="29"/>
      <c r="U92" s="5"/>
      <c r="V92" s="5">
        <v>1</v>
      </c>
      <c r="W92" s="5"/>
      <c r="X92" s="6"/>
    </row>
    <row r="93" spans="2:24" x14ac:dyDescent="0.25">
      <c r="B93" s="26">
        <v>19</v>
      </c>
      <c r="C93" s="77" t="s">
        <v>54</v>
      </c>
      <c r="D93">
        <v>162</v>
      </c>
      <c r="E93" s="77" t="s">
        <v>54</v>
      </c>
      <c r="F93" s="103"/>
      <c r="G93" s="100"/>
      <c r="H93" s="12" t="s">
        <v>123</v>
      </c>
      <c r="I93" s="36">
        <v>37482</v>
      </c>
      <c r="J93" s="14" t="s">
        <v>11</v>
      </c>
      <c r="K93" s="14" t="s">
        <v>96</v>
      </c>
      <c r="L93" s="31"/>
      <c r="M93" s="14"/>
      <c r="N93" s="14">
        <f>VLOOKUP(D93,дартсС!$B$8:$L$92,9,FALSE)</f>
        <v>2</v>
      </c>
      <c r="O93" s="14"/>
      <c r="P93" s="15"/>
      <c r="Q93" s="117"/>
      <c r="R93" s="118"/>
      <c r="T93" s="30"/>
      <c r="U93" s="9"/>
      <c r="V93" s="9">
        <v>1</v>
      </c>
      <c r="W93" s="9"/>
      <c r="X93" s="10"/>
    </row>
    <row r="94" spans="2:24" x14ac:dyDescent="0.25">
      <c r="B94" s="20">
        <v>5</v>
      </c>
      <c r="C94" s="78" t="s">
        <v>50</v>
      </c>
      <c r="D94">
        <v>221</v>
      </c>
      <c r="E94" s="78" t="s">
        <v>50</v>
      </c>
      <c r="F94" s="102">
        <v>22</v>
      </c>
      <c r="G94" s="99" t="s">
        <v>50</v>
      </c>
      <c r="H94" s="47" t="s">
        <v>49</v>
      </c>
      <c r="I94" s="34">
        <v>38534</v>
      </c>
      <c r="J94" s="5" t="s">
        <v>2</v>
      </c>
      <c r="K94" s="6" t="s">
        <v>5</v>
      </c>
      <c r="L94" s="30"/>
      <c r="M94" s="9"/>
      <c r="N94" s="9"/>
      <c r="O94" s="9">
        <f>VLOOKUP(D94,теннис!$B$11:$L$103,9,FALSE)</f>
        <v>6</v>
      </c>
      <c r="P94" s="10"/>
      <c r="Q94" s="85">
        <f>SUM(L94:P95)</f>
        <v>10</v>
      </c>
      <c r="R94" s="118">
        <v>8</v>
      </c>
      <c r="T94" s="29"/>
      <c r="U94" s="70"/>
      <c r="V94" s="5"/>
      <c r="W94" s="5">
        <v>1</v>
      </c>
      <c r="X94" s="6"/>
    </row>
    <row r="95" spans="2:24" x14ac:dyDescent="0.25">
      <c r="B95" s="11">
        <v>5</v>
      </c>
      <c r="C95" s="78" t="s">
        <v>50</v>
      </c>
      <c r="D95">
        <v>223</v>
      </c>
      <c r="E95" s="78" t="s">
        <v>50</v>
      </c>
      <c r="F95" s="104"/>
      <c r="G95" s="101"/>
      <c r="H95" s="12" t="s">
        <v>51</v>
      </c>
      <c r="I95" s="36">
        <v>38182</v>
      </c>
      <c r="J95" s="14" t="s">
        <v>2</v>
      </c>
      <c r="K95" s="15" t="s">
        <v>14</v>
      </c>
      <c r="L95" s="31"/>
      <c r="M95" s="14">
        <f>VLOOKUP(D95,шашки!$B$10:$L$97,9,FALSE)</f>
        <v>4</v>
      </c>
      <c r="N95" s="14"/>
      <c r="O95" s="14"/>
      <c r="P95" s="15"/>
      <c r="Q95" s="85"/>
      <c r="R95" s="118"/>
      <c r="T95" s="31"/>
      <c r="U95" s="69">
        <v>1</v>
      </c>
      <c r="V95" s="14"/>
      <c r="W95" s="14"/>
      <c r="X95" s="15"/>
    </row>
    <row r="96" spans="2:24" x14ac:dyDescent="0.25">
      <c r="B96" s="33">
        <v>19</v>
      </c>
      <c r="C96" s="77" t="s">
        <v>54</v>
      </c>
      <c r="D96">
        <v>131</v>
      </c>
      <c r="E96" s="77" t="s">
        <v>119</v>
      </c>
      <c r="F96" s="102">
        <v>13</v>
      </c>
      <c r="G96" s="99" t="s">
        <v>119</v>
      </c>
      <c r="H96" s="47" t="s">
        <v>120</v>
      </c>
      <c r="I96" s="34">
        <v>39083</v>
      </c>
      <c r="J96" s="5" t="s">
        <v>2</v>
      </c>
      <c r="K96" s="5" t="s">
        <v>14</v>
      </c>
      <c r="L96" s="30"/>
      <c r="M96" s="9">
        <f>VLOOKUP(D96,шашки!$B$10:$L$97,9,FALSE)</f>
        <v>11</v>
      </c>
      <c r="N96" s="9"/>
      <c r="O96" s="9"/>
      <c r="P96" s="10"/>
      <c r="Q96" s="117">
        <f>SUM(L96:P97)</f>
        <v>20</v>
      </c>
      <c r="R96" s="118">
        <v>9</v>
      </c>
      <c r="T96" s="29"/>
      <c r="U96" s="5">
        <v>1</v>
      </c>
      <c r="V96" s="5"/>
      <c r="W96" s="5"/>
      <c r="X96" s="6"/>
    </row>
    <row r="97" spans="2:24" x14ac:dyDescent="0.25">
      <c r="B97" s="26">
        <v>19</v>
      </c>
      <c r="C97" s="77" t="s">
        <v>54</v>
      </c>
      <c r="D97">
        <v>132</v>
      </c>
      <c r="E97" s="77" t="s">
        <v>119</v>
      </c>
      <c r="F97" s="103"/>
      <c r="G97" s="100"/>
      <c r="H97" s="12" t="s">
        <v>121</v>
      </c>
      <c r="I97" s="36">
        <v>39083</v>
      </c>
      <c r="J97" s="14" t="s">
        <v>2</v>
      </c>
      <c r="K97" s="14" t="s">
        <v>14</v>
      </c>
      <c r="L97" s="31"/>
      <c r="M97" s="14">
        <f>VLOOKUP(D97,шашки!$B$10:$L$97,9,FALSE)</f>
        <v>9</v>
      </c>
      <c r="N97" s="14"/>
      <c r="O97" s="14"/>
      <c r="P97" s="15"/>
      <c r="Q97" s="117"/>
      <c r="R97" s="118"/>
      <c r="T97" s="30"/>
      <c r="U97" s="9">
        <v>1</v>
      </c>
      <c r="V97" s="9"/>
      <c r="W97" s="9"/>
      <c r="X97" s="10"/>
    </row>
    <row r="98" spans="2:24" ht="21" x14ac:dyDescent="0.35">
      <c r="B98" s="43">
        <v>18</v>
      </c>
      <c r="C98" s="79" t="s">
        <v>52</v>
      </c>
      <c r="D98">
        <v>71</v>
      </c>
      <c r="E98" s="79" t="s">
        <v>52</v>
      </c>
      <c r="F98" s="115">
        <v>7</v>
      </c>
      <c r="G98" s="116" t="s">
        <v>52</v>
      </c>
      <c r="H98" s="44" t="s">
        <v>53</v>
      </c>
      <c r="I98" s="42">
        <v>38674</v>
      </c>
      <c r="J98" s="18" t="s">
        <v>2</v>
      </c>
      <c r="K98" s="19" t="s">
        <v>14</v>
      </c>
      <c r="L98" s="28"/>
      <c r="M98" s="18"/>
      <c r="N98" s="18"/>
      <c r="O98" s="18"/>
      <c r="P98" s="19">
        <f>VLOOKUP(D98,Стрельба!$B$11:$M$101,9,FALSE)</f>
        <v>2</v>
      </c>
      <c r="Q98" s="22">
        <f t="shared" ref="Q98" si="0">SUM(L98:P98)</f>
        <v>2</v>
      </c>
      <c r="R98" s="122">
        <v>10</v>
      </c>
      <c r="T98" s="31"/>
      <c r="U98" s="14"/>
      <c r="V98" s="14"/>
      <c r="W98" s="14"/>
      <c r="X98" s="15">
        <v>1</v>
      </c>
    </row>
    <row r="99" spans="2:24" ht="21" x14ac:dyDescent="0.35">
      <c r="B99" s="43">
        <v>23</v>
      </c>
      <c r="C99" s="79" t="s">
        <v>80</v>
      </c>
      <c r="D99">
        <v>81</v>
      </c>
      <c r="E99" s="79" t="s">
        <v>80</v>
      </c>
      <c r="F99" s="115">
        <v>8</v>
      </c>
      <c r="G99" s="116" t="s">
        <v>80</v>
      </c>
      <c r="H99" s="44" t="s">
        <v>58</v>
      </c>
      <c r="I99" s="42">
        <v>37174</v>
      </c>
      <c r="J99" s="18" t="s">
        <v>11</v>
      </c>
      <c r="K99" s="19" t="s">
        <v>10</v>
      </c>
      <c r="L99" s="31">
        <f>VLOOKUP(D99,минигольф!$B$9:$L$101,9,FALSE)</f>
        <v>5</v>
      </c>
      <c r="M99" s="18"/>
      <c r="N99" s="18"/>
      <c r="O99" s="18"/>
      <c r="P99" s="19"/>
      <c r="Q99" s="22">
        <f>SUM(L99:P99)</f>
        <v>5</v>
      </c>
      <c r="R99" s="122">
        <v>11</v>
      </c>
      <c r="T99" s="28">
        <v>1</v>
      </c>
      <c r="U99" s="18"/>
      <c r="V99" s="18"/>
      <c r="W99" s="18"/>
      <c r="X99" s="19"/>
    </row>
    <row r="104" spans="2:24" x14ac:dyDescent="0.25">
      <c r="G104" t="s">
        <v>90</v>
      </c>
      <c r="L104" s="83" t="s">
        <v>91</v>
      </c>
    </row>
    <row r="106" spans="2:24" x14ac:dyDescent="0.25">
      <c r="G106" t="s">
        <v>148</v>
      </c>
      <c r="L106" s="82" t="s">
        <v>92</v>
      </c>
    </row>
  </sheetData>
  <mergeCells count="46">
    <mergeCell ref="Q86:Q88"/>
    <mergeCell ref="R86:R88"/>
    <mergeCell ref="Q96:Q97"/>
    <mergeCell ref="R96:R97"/>
    <mergeCell ref="Q42:Q46"/>
    <mergeCell ref="R42:R46"/>
    <mergeCell ref="Q94:Q95"/>
    <mergeCell ref="R94:R95"/>
    <mergeCell ref="F2:P2"/>
    <mergeCell ref="F3:P3"/>
    <mergeCell ref="F6:R6"/>
    <mergeCell ref="Q27:Q31"/>
    <mergeCell ref="Q7:Q11"/>
    <mergeCell ref="Q32:Q36"/>
    <mergeCell ref="Q22:Q26"/>
    <mergeCell ref="Q12:Q16"/>
    <mergeCell ref="Q37:Q41"/>
    <mergeCell ref="Q49:Q50"/>
    <mergeCell ref="Q47:Q48"/>
    <mergeCell ref="Q74:Q77"/>
    <mergeCell ref="Q17:Q21"/>
    <mergeCell ref="R12:R16"/>
    <mergeCell ref="R17:R21"/>
    <mergeCell ref="Q69:Q73"/>
    <mergeCell ref="R27:R31"/>
    <mergeCell ref="R7:R11"/>
    <mergeCell ref="R32:R36"/>
    <mergeCell ref="R37:R41"/>
    <mergeCell ref="R22:R26"/>
    <mergeCell ref="Q89:Q91"/>
    <mergeCell ref="Q92:Q93"/>
    <mergeCell ref="R51:R52"/>
    <mergeCell ref="Q51:Q52"/>
    <mergeCell ref="Q78:Q81"/>
    <mergeCell ref="R78:R81"/>
    <mergeCell ref="F68:R68"/>
    <mergeCell ref="F64:P64"/>
    <mergeCell ref="F65:P65"/>
    <mergeCell ref="Q82:Q85"/>
    <mergeCell ref="R49:R50"/>
    <mergeCell ref="R47:R48"/>
    <mergeCell ref="R69:R73"/>
    <mergeCell ref="R74:R77"/>
    <mergeCell ref="R82:R85"/>
    <mergeCell ref="R92:R93"/>
    <mergeCell ref="R89:R91"/>
  </mergeCells>
  <pageMargins left="0.23622047244094491" right="0.23622047244094491" top="0.74803149606299213" bottom="0.74803149606299213" header="0.31496062992125984" footer="0.31496062992125984"/>
  <pageSetup paperSize="9" scale="69" fitToHeight="3" orientation="portrait" r:id="rId1"/>
  <rowBreaks count="1" manualBreakCount="1">
    <brk id="62" min="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topLeftCell="A6" workbookViewId="0">
      <selection activeCell="J17" sqref="J17"/>
    </sheetView>
  </sheetViews>
  <sheetFormatPr defaultRowHeight="15" x14ac:dyDescent="0.25"/>
  <cols>
    <col min="1" max="1" width="2.42578125" customWidth="1"/>
    <col min="2" max="2" width="4" bestFit="1" customWidth="1"/>
    <col min="3" max="3" width="1.7109375" customWidth="1"/>
    <col min="4" max="4" width="6.7109375" customWidth="1"/>
    <col min="5" max="5" width="25.28515625" bestFit="1" customWidth="1"/>
    <col min="6" max="6" width="37.85546875" customWidth="1"/>
    <col min="7" max="7" width="12.140625" customWidth="1"/>
    <col min="8" max="8" width="6.5703125" style="2" customWidth="1"/>
    <col min="9" max="10" width="6.85546875" style="2" customWidth="1"/>
  </cols>
  <sheetData>
    <row r="2" spans="2:10" ht="23.25" x14ac:dyDescent="0.35">
      <c r="B2" s="61"/>
      <c r="C2" s="61"/>
      <c r="D2" s="89" t="str">
        <f>СВОД!F2</f>
        <v>Фестиваль среди детей-инвалидов в 2018 году</v>
      </c>
      <c r="E2" s="89"/>
      <c r="F2" s="89"/>
      <c r="G2" s="89"/>
      <c r="H2" s="89"/>
      <c r="I2" s="89"/>
      <c r="J2" s="89"/>
    </row>
    <row r="3" spans="2:10" ht="23.25" x14ac:dyDescent="0.35">
      <c r="B3" s="61"/>
      <c r="C3" s="61"/>
      <c r="D3" s="67"/>
      <c r="E3" s="67"/>
      <c r="F3" s="67"/>
      <c r="G3" s="67"/>
      <c r="H3" s="67"/>
      <c r="I3" s="67"/>
      <c r="J3" s="67"/>
    </row>
    <row r="4" spans="2:10" ht="15.75" x14ac:dyDescent="0.25">
      <c r="D4" s="90" t="s">
        <v>70</v>
      </c>
      <c r="E4" s="90"/>
      <c r="F4" s="90"/>
      <c r="G4" s="90"/>
      <c r="H4" s="90"/>
      <c r="I4" s="90"/>
      <c r="J4" s="90"/>
    </row>
    <row r="5" spans="2:10" ht="15.75" x14ac:dyDescent="0.25">
      <c r="D5" s="62"/>
      <c r="E5" s="62"/>
      <c r="F5" s="62"/>
      <c r="G5" s="62"/>
      <c r="H5" s="62"/>
      <c r="I5" s="62"/>
      <c r="J5" s="62"/>
    </row>
    <row r="6" spans="2:10" x14ac:dyDescent="0.25">
      <c r="E6" s="65">
        <f>СВОД!G4</f>
        <v>43187</v>
      </c>
      <c r="J6" s="60" t="s">
        <v>59</v>
      </c>
    </row>
    <row r="7" spans="2:10" ht="57" x14ac:dyDescent="0.25">
      <c r="D7" s="64" t="s">
        <v>57</v>
      </c>
      <c r="E7" s="21" t="s">
        <v>0</v>
      </c>
      <c r="F7" s="21" t="s">
        <v>24</v>
      </c>
      <c r="G7" s="21" t="s">
        <v>25</v>
      </c>
      <c r="H7" s="21" t="s">
        <v>26</v>
      </c>
      <c r="I7" s="57" t="s">
        <v>74</v>
      </c>
      <c r="J7" s="57" t="s">
        <v>73</v>
      </c>
    </row>
    <row r="8" spans="2:10" x14ac:dyDescent="0.25">
      <c r="D8" s="95" t="s">
        <v>76</v>
      </c>
      <c r="E8" s="96"/>
      <c r="F8" s="96"/>
      <c r="G8" s="96"/>
      <c r="H8" s="96"/>
      <c r="I8" s="96"/>
      <c r="J8" s="97"/>
    </row>
    <row r="9" spans="2:10" ht="18" customHeight="1" x14ac:dyDescent="0.25">
      <c r="B9">
        <v>91</v>
      </c>
      <c r="D9" s="21">
        <v>12</v>
      </c>
      <c r="E9" s="22" t="str">
        <f>VLOOKUP(B9,СВОД!$D$6:$Q$103,2,FALSE)</f>
        <v>Сызрань</v>
      </c>
      <c r="F9" s="22" t="str">
        <f>VLOOKUP(B9,СВОД!$D$6:$Q$103,5,FALSE)</f>
        <v>Шикалова Анастасия Владимировна</v>
      </c>
      <c r="G9" s="66">
        <f>VLOOKUP(B9,СВОД!$D$6:$Q$103,6,FALSE)</f>
        <v>38304</v>
      </c>
      <c r="H9" s="63" t="str">
        <f>VLOOKUP(B9,СВОД!$D$6:$Q$103,7,FALSE)</f>
        <v>ж</v>
      </c>
      <c r="I9" s="63">
        <f>VLOOKUP(B9,дартс!$B$8:$J$149,8,FALSE)</f>
        <v>60</v>
      </c>
      <c r="J9" s="63">
        <v>1</v>
      </c>
    </row>
    <row r="10" spans="2:10" ht="18" customHeight="1" x14ac:dyDescent="0.25">
      <c r="B10">
        <v>162</v>
      </c>
      <c r="D10" s="21">
        <v>16</v>
      </c>
      <c r="E10" s="22" t="str">
        <f>VLOOKUP(B10,СВОД!$D$6:$Q$103,2,FALSE)</f>
        <v>Борский</v>
      </c>
      <c r="F10" s="22" t="str">
        <f>VLOOKUP(B10,СВОД!$D$6:$Q$103,5,FALSE)</f>
        <v>Пастухова Татьяна Александровна</v>
      </c>
      <c r="G10" s="66">
        <f>VLOOKUP(B10,СВОД!$D$6:$Q$103,6,FALSE)</f>
        <v>37482</v>
      </c>
      <c r="H10" s="63" t="str">
        <f>VLOOKUP(B10,СВОД!$D$6:$Q$103,7,FALSE)</f>
        <v>ж</v>
      </c>
      <c r="I10" s="63">
        <f>VLOOKUP(B10,дартс!$B$8:$J$149,8,FALSE)</f>
        <v>20</v>
      </c>
      <c r="J10" s="63">
        <v>2</v>
      </c>
    </row>
    <row r="11" spans="2:10" ht="18" customHeight="1" x14ac:dyDescent="0.25">
      <c r="B11">
        <v>194</v>
      </c>
      <c r="D11" s="21">
        <v>16</v>
      </c>
      <c r="E11" s="22" t="str">
        <f>VLOOKUP(B11,СВОД!$D$6:$Q$103,2,FALSE)</f>
        <v>Приволжский</v>
      </c>
      <c r="F11" s="22" t="str">
        <f>VLOOKUP(B11,СВОД!$D$6:$Q$103,5,FALSE)</f>
        <v>Трофимова Надежда Александровна</v>
      </c>
      <c r="G11" s="66">
        <f>VLOOKUP(B11,СВОД!$D$6:$Q$103,6,FALSE)</f>
        <v>38157</v>
      </c>
      <c r="H11" s="63" t="str">
        <f>VLOOKUP(B11,СВОД!$D$6:$Q$103,7,FALSE)</f>
        <v>ж</v>
      </c>
      <c r="I11" s="63" t="s">
        <v>144</v>
      </c>
      <c r="J11" s="63">
        <v>3</v>
      </c>
    </row>
    <row r="12" spans="2:10" ht="18" customHeight="1" x14ac:dyDescent="0.25">
      <c r="B12">
        <v>7</v>
      </c>
      <c r="D12" s="84">
        <v>4</v>
      </c>
      <c r="E12" s="22" t="str">
        <f>VLOOKUP(B12,СВОД!$D$6:$Q$103,2,FALSE)</f>
        <v>Октябрьск</v>
      </c>
      <c r="F12" s="22" t="str">
        <f>VLOOKUP(B12,СВОД!$D$6:$Q$103,5,FALSE)</f>
        <v>Анисимова Мария Александровна</v>
      </c>
      <c r="G12" s="66">
        <f>VLOOKUP(B12,СВОД!$D$6:$Q$103,6,FALSE)</f>
        <v>38932</v>
      </c>
      <c r="H12" s="63" t="str">
        <f>VLOOKUP(B12,СВОД!$D$6:$Q$103,7,FALSE)</f>
        <v>ж</v>
      </c>
      <c r="I12" s="63">
        <f>VLOOKUP(B12,дартс!$B$8:$J$149,8,FALSE)</f>
        <v>0</v>
      </c>
      <c r="J12" s="63">
        <v>4</v>
      </c>
    </row>
    <row r="13" spans="2:10" ht="18" customHeight="1" x14ac:dyDescent="0.25">
      <c r="B13">
        <v>114</v>
      </c>
      <c r="D13" s="63">
        <v>17</v>
      </c>
      <c r="E13" s="22" t="str">
        <f>VLOOKUP(B13,СВОД!$D$6:$Q$103,2,FALSE)</f>
        <v>Отрадный</v>
      </c>
      <c r="F13" s="22" t="str">
        <f>VLOOKUP(B13,СВОД!$D$6:$Q$103,5,FALSE)</f>
        <v>Тимонина Елизавета Игоревна</v>
      </c>
      <c r="G13" s="66">
        <f>VLOOKUP(B13,СВОД!$D$6:$Q$103,6,FALSE)</f>
        <v>38926</v>
      </c>
      <c r="H13" s="63" t="str">
        <f>VLOOKUP(B13,СВОД!$D$6:$Q$103,7,FALSE)</f>
        <v>ж</v>
      </c>
      <c r="I13" s="63">
        <f>VLOOKUP(B13,дартс!$B$8:$J$149,8,FALSE)</f>
        <v>0</v>
      </c>
      <c r="J13" s="63">
        <v>4</v>
      </c>
    </row>
    <row r="14" spans="2:10" ht="18" customHeight="1" x14ac:dyDescent="0.25">
      <c r="B14">
        <v>161</v>
      </c>
      <c r="D14" s="84">
        <v>2</v>
      </c>
      <c r="E14" s="22" t="str">
        <f>VLOOKUP(B14,СВОД!$D$6:$Q$103,2,FALSE)</f>
        <v>Борский</v>
      </c>
      <c r="F14" s="22" t="str">
        <f>VLOOKUP(B14,СВОД!$D$6:$Q$103,5,FALSE)</f>
        <v>Безгина Елена Анатольевна</v>
      </c>
      <c r="G14" s="66">
        <f>VLOOKUP(B14,СВОД!$D$6:$Q$103,6,FALSE)</f>
        <v>37101</v>
      </c>
      <c r="H14" s="63" t="str">
        <f>VLOOKUP(B14,СВОД!$D$6:$Q$103,7,FALSE)</f>
        <v>ж</v>
      </c>
      <c r="I14" s="63">
        <f>VLOOKUP(B14,дартс!$B$8:$J$149,8,FALSE)</f>
        <v>0</v>
      </c>
      <c r="J14" s="63">
        <v>4</v>
      </c>
    </row>
    <row r="15" spans="2:10" ht="18" customHeight="1" x14ac:dyDescent="0.25">
      <c r="B15">
        <v>184</v>
      </c>
      <c r="D15" s="84">
        <v>16</v>
      </c>
      <c r="E15" s="22" t="str">
        <f>VLOOKUP(B15,СВОД!$D$6:$Q$103,2,FALSE)</f>
        <v>Похвистнево</v>
      </c>
      <c r="F15" s="22" t="str">
        <f>VLOOKUP(B15,СВОД!$D$6:$Q$103,5,FALSE)</f>
        <v>Сенаторова Варвара Михайловна</v>
      </c>
      <c r="G15" s="66">
        <f>VLOOKUP(B15,СВОД!$D$6:$Q$103,6,FALSE)</f>
        <v>37429</v>
      </c>
      <c r="H15" s="63" t="str">
        <f>VLOOKUP(B15,СВОД!$D$6:$Q$103,7,FALSE)</f>
        <v>ж</v>
      </c>
      <c r="I15" s="63">
        <f>VLOOKUP(B15,дартс!$B$8:$J$149,8,FALSE)</f>
        <v>0</v>
      </c>
      <c r="J15" s="63">
        <v>4</v>
      </c>
    </row>
    <row r="18" spans="2:10" x14ac:dyDescent="0.25">
      <c r="D18" s="95" t="s">
        <v>77</v>
      </c>
      <c r="E18" s="96"/>
      <c r="F18" s="96"/>
      <c r="G18" s="96"/>
      <c r="H18" s="96"/>
      <c r="I18" s="96"/>
      <c r="J18" s="97"/>
    </row>
    <row r="19" spans="2:10" ht="18" customHeight="1" x14ac:dyDescent="0.25">
      <c r="B19">
        <v>124</v>
      </c>
      <c r="D19" s="84">
        <v>1</v>
      </c>
      <c r="E19" s="22" t="str">
        <f>VLOOKUP(B19,СВОД!$D$6:$Q$103,2,FALSE)</f>
        <v>Кинель-Черкасский</v>
      </c>
      <c r="F19" s="22" t="str">
        <f>VLOOKUP(B19,СВОД!$D$6:$Q$103,5,FALSE)</f>
        <v>Старостин Борис Александрович</v>
      </c>
      <c r="G19" s="66">
        <f>VLOOKUP(B19,СВОД!$D$6:$Q$103,6,FALSE)</f>
        <v>38581</v>
      </c>
      <c r="H19" s="63" t="str">
        <f>VLOOKUP(B19,СВОД!$D$6:$Q$103,7,FALSE)</f>
        <v>м</v>
      </c>
      <c r="I19" s="63">
        <f>VLOOKUP(B19,дартс!$B$8:$J$149,8,FALSE)</f>
        <v>60</v>
      </c>
      <c r="J19" s="63">
        <v>1</v>
      </c>
    </row>
    <row r="20" spans="2:10" ht="18" customHeight="1" x14ac:dyDescent="0.25">
      <c r="B20">
        <v>64</v>
      </c>
      <c r="D20" s="63">
        <v>7</v>
      </c>
      <c r="E20" s="22" t="str">
        <f>VLOOKUP(B20,СВОД!$D$6:$Q$103,2,FALSE)</f>
        <v>Самара-1</v>
      </c>
      <c r="F20" s="22" t="str">
        <f>VLOOKUP(B20,СВОД!$D$6:$Q$103,5,FALSE)</f>
        <v>Павлов Андрей Романович</v>
      </c>
      <c r="G20" s="66">
        <f>VLOOKUP(B20,СВОД!$D$6:$Q$103,6,FALSE)</f>
        <v>38331</v>
      </c>
      <c r="H20" s="63" t="str">
        <f>VLOOKUP(B20,СВОД!$D$6:$Q$103,7,FALSE)</f>
        <v>м</v>
      </c>
      <c r="I20" s="63" t="s">
        <v>145</v>
      </c>
      <c r="J20" s="63">
        <v>2</v>
      </c>
    </row>
    <row r="21" spans="2:10" ht="18" customHeight="1" x14ac:dyDescent="0.25">
      <c r="B21">
        <v>142</v>
      </c>
      <c r="D21" s="63">
        <v>5</v>
      </c>
      <c r="E21" s="22" t="str">
        <f>VLOOKUP(B21,СВОД!$D$6:$Q$103,2,FALSE)</f>
        <v>Новокуйбышевск</v>
      </c>
      <c r="F21" s="22" t="str">
        <f>VLOOKUP(B21,СВОД!$D$6:$Q$103,5,FALSE)</f>
        <v>Ущанский Александр</v>
      </c>
      <c r="G21" s="66">
        <f>VLOOKUP(B21,СВОД!$D$6:$Q$103,6,FALSE)</f>
        <v>36746</v>
      </c>
      <c r="H21" s="63" t="str">
        <f>VLOOKUP(B21,СВОД!$D$6:$Q$103,7,FALSE)</f>
        <v>м</v>
      </c>
      <c r="I21" s="63">
        <f>VLOOKUP(B21,дартс!$B$8:$J$149,8,FALSE)</f>
        <v>40</v>
      </c>
      <c r="J21" s="63">
        <v>3</v>
      </c>
    </row>
    <row r="22" spans="2:10" ht="18" customHeight="1" x14ac:dyDescent="0.25">
      <c r="B22">
        <v>54</v>
      </c>
      <c r="D22" s="21">
        <v>6</v>
      </c>
      <c r="E22" s="22" t="str">
        <f>VLOOKUP(B22,СВОД!$D$6:$Q$103,2,FALSE)</f>
        <v>Самара-2</v>
      </c>
      <c r="F22" s="22" t="str">
        <f>VLOOKUP(B22,СВОД!$D$6:$Q$103,5,FALSE)</f>
        <v>Янкин Андрей Викторович</v>
      </c>
      <c r="G22" s="66">
        <f>VLOOKUP(B22,СВОД!$D$6:$Q$103,6,FALSE)</f>
        <v>37150</v>
      </c>
      <c r="H22" s="63" t="str">
        <f>VLOOKUP(B22,СВОД!$D$6:$Q$103,7,FALSE)</f>
        <v>м</v>
      </c>
      <c r="I22" s="63">
        <f>VLOOKUP(B22,дартс!$B$8:$J$149,8,FALSE)</f>
        <v>20</v>
      </c>
      <c r="J22" s="63">
        <v>4</v>
      </c>
    </row>
    <row r="23" spans="2:10" ht="18" customHeight="1" x14ac:dyDescent="0.25">
      <c r="B23">
        <v>44</v>
      </c>
      <c r="D23" s="63">
        <v>13</v>
      </c>
      <c r="E23" s="22" t="str">
        <f>VLOOKUP(B23,СВОД!$D$6:$Q$103,2,FALSE)</f>
        <v>Тольятти-1</v>
      </c>
      <c r="F23" s="22" t="str">
        <f>VLOOKUP(B23,СВОД!$D$6:$Q$103,5,FALSE)</f>
        <v>Суровой Антон Михайлович</v>
      </c>
      <c r="G23" s="66">
        <f>VLOOKUP(B23,СВОД!$D$6:$Q$103,6,FALSE)</f>
        <v>36976</v>
      </c>
      <c r="H23" s="63" t="str">
        <f>VLOOKUP(B23,СВОД!$D$6:$Q$103,7,FALSE)</f>
        <v>м</v>
      </c>
      <c r="I23" s="63">
        <f>VLOOKUP(B23,дартс!$B$8:$J$149,8,FALSE)</f>
        <v>0</v>
      </c>
      <c r="J23" s="63">
        <v>5</v>
      </c>
    </row>
    <row r="24" spans="2:10" ht="18" customHeight="1" x14ac:dyDescent="0.25">
      <c r="B24">
        <v>171</v>
      </c>
      <c r="D24" s="63">
        <v>11</v>
      </c>
      <c r="E24" s="22" t="str">
        <f>VLOOKUP(B24,СВОД!$D$6:$Q$103,2,FALSE)</f>
        <v>Чапаевск</v>
      </c>
      <c r="F24" s="22" t="str">
        <f>VLOOKUP(B24,СВОД!$D$6:$Q$103,5,FALSE)</f>
        <v>Савин Александр Андреевич</v>
      </c>
      <c r="G24" s="66">
        <f>VLOOKUP(B24,СВОД!$D$6:$Q$103,6,FALSE)</f>
        <v>36621</v>
      </c>
      <c r="H24" s="63" t="str">
        <f>VLOOKUP(B24,СВОД!$D$6:$Q$103,7,FALSE)</f>
        <v>м</v>
      </c>
      <c r="I24" s="63">
        <f>VLOOKUP(B24,дартс!$B$8:$J$149,8,FALSE)</f>
        <v>0</v>
      </c>
      <c r="J24" s="63">
        <v>5</v>
      </c>
    </row>
    <row r="25" spans="2:10" ht="18" customHeight="1" x14ac:dyDescent="0.25">
      <c r="B25">
        <v>204</v>
      </c>
      <c r="D25" s="63">
        <v>3</v>
      </c>
      <c r="E25" s="22" t="str">
        <f>VLOOKUP(B25,СВОД!$D$6:$Q$103,2,FALSE)</f>
        <v>Жигулевск</v>
      </c>
      <c r="F25" s="22" t="str">
        <f>VLOOKUP(B25,СВОД!$D$6:$Q$103,5,FALSE)</f>
        <v>Мазин Артем Александрович</v>
      </c>
      <c r="G25" s="66">
        <f>VLOOKUP(B25,СВОД!$D$6:$Q$103,6,FALSE)</f>
        <v>38065</v>
      </c>
      <c r="H25" s="63" t="str">
        <f>VLOOKUP(B25,СВОД!$D$6:$Q$103,7,FALSE)</f>
        <v>м</v>
      </c>
      <c r="I25" s="63">
        <f>VLOOKUP(B25,дартс!$B$8:$J$149,8,FALSE)</f>
        <v>0</v>
      </c>
      <c r="J25" s="63">
        <v>5</v>
      </c>
    </row>
    <row r="26" spans="2:10" ht="18" customHeight="1" x14ac:dyDescent="0.25">
      <c r="B26">
        <v>214</v>
      </c>
      <c r="D26" s="21">
        <v>8</v>
      </c>
      <c r="E26" s="22" t="str">
        <f>VLOOKUP(B26,СВОД!$D$6:$Q$103,2,FALSE)</f>
        <v xml:space="preserve">Похвистневский </v>
      </c>
      <c r="F26" s="22" t="str">
        <f>VLOOKUP(B26,СВОД!$D$6:$Q$103,5,FALSE)</f>
        <v>Атанов Александр Алексеевич</v>
      </c>
      <c r="G26" s="66">
        <f>VLOOKUP(B26,СВОД!$D$6:$Q$103,6,FALSE)</f>
        <v>38196</v>
      </c>
      <c r="H26" s="63" t="str">
        <f>VLOOKUP(B26,СВОД!$D$6:$Q$103,7,FALSE)</f>
        <v>м</v>
      </c>
      <c r="I26" s="63">
        <f>VLOOKUP(B26,дартс!$B$8:$J$149,8,FALSE)</f>
        <v>0</v>
      </c>
      <c r="J26" s="63">
        <v>5</v>
      </c>
    </row>
    <row r="30" spans="2:10" x14ac:dyDescent="0.25">
      <c r="E30" t="s">
        <v>78</v>
      </c>
    </row>
    <row r="31" spans="2:10" x14ac:dyDescent="0.25">
      <c r="E31" t="s">
        <v>139</v>
      </c>
      <c r="G31" t="s">
        <v>146</v>
      </c>
    </row>
  </sheetData>
  <sortState ref="B19:J26">
    <sortCondition descending="1" ref="I19:I26"/>
  </sortState>
  <mergeCells count="4">
    <mergeCell ref="D2:J2"/>
    <mergeCell ref="D4:J4"/>
    <mergeCell ref="D8:J8"/>
    <mergeCell ref="D18:J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opLeftCell="A3" workbookViewId="0">
      <selection activeCell="I27" sqref="I27"/>
    </sheetView>
  </sheetViews>
  <sheetFormatPr defaultRowHeight="15" x14ac:dyDescent="0.25"/>
  <cols>
    <col min="1" max="1" width="2.42578125" customWidth="1"/>
    <col min="2" max="2" width="4" bestFit="1" customWidth="1"/>
    <col min="3" max="3" width="9" customWidth="1"/>
    <col min="4" max="4" width="6.7109375" customWidth="1"/>
    <col min="5" max="5" width="25.28515625" bestFit="1" customWidth="1"/>
    <col min="6" max="6" width="37.85546875" customWidth="1"/>
    <col min="7" max="7" width="12.140625" customWidth="1"/>
    <col min="8" max="8" width="6.5703125" style="2" customWidth="1"/>
    <col min="9" max="10" width="6.85546875" style="2" customWidth="1"/>
  </cols>
  <sheetData>
    <row r="2" spans="2:14" ht="23.25" x14ac:dyDescent="0.35">
      <c r="B2" s="61"/>
      <c r="C2" s="61"/>
      <c r="D2" s="89" t="str">
        <f>СВОД!F2</f>
        <v>Фестиваль среди детей-инвалидов в 2018 году</v>
      </c>
      <c r="E2" s="89"/>
      <c r="F2" s="89"/>
      <c r="G2" s="89"/>
      <c r="H2" s="89"/>
      <c r="I2" s="89"/>
      <c r="J2" s="89"/>
      <c r="K2" s="98"/>
      <c r="L2" s="98"/>
      <c r="M2" s="98"/>
      <c r="N2" s="98"/>
    </row>
    <row r="3" spans="2:14" ht="23.25" x14ac:dyDescent="0.35">
      <c r="B3" s="61"/>
      <c r="C3" s="61"/>
      <c r="D3" s="67"/>
      <c r="E3" s="67"/>
      <c r="F3" s="67"/>
      <c r="G3" s="67"/>
      <c r="H3" s="67"/>
      <c r="I3" s="67"/>
      <c r="J3" s="67"/>
    </row>
    <row r="4" spans="2:14" ht="15.75" x14ac:dyDescent="0.25">
      <c r="D4" s="90" t="s">
        <v>66</v>
      </c>
      <c r="E4" s="90"/>
      <c r="F4" s="90"/>
      <c r="G4" s="90"/>
      <c r="H4" s="90"/>
      <c r="I4" s="90"/>
      <c r="J4" s="90"/>
    </row>
    <row r="5" spans="2:14" ht="15.75" x14ac:dyDescent="0.25">
      <c r="D5" s="62"/>
      <c r="E5" s="62"/>
      <c r="F5" s="62"/>
      <c r="G5" s="62"/>
      <c r="H5" s="62"/>
      <c r="I5" s="62"/>
      <c r="J5" s="62"/>
    </row>
    <row r="6" spans="2:14" x14ac:dyDescent="0.25">
      <c r="E6" s="65">
        <f>СВОД!G4</f>
        <v>43187</v>
      </c>
      <c r="J6" s="60" t="s">
        <v>59</v>
      </c>
    </row>
    <row r="7" spans="2:14" ht="57" x14ac:dyDescent="0.25">
      <c r="D7" s="64" t="s">
        <v>57</v>
      </c>
      <c r="E7" s="21" t="s">
        <v>0</v>
      </c>
      <c r="F7" s="21" t="s">
        <v>24</v>
      </c>
      <c r="G7" s="21" t="s">
        <v>25</v>
      </c>
      <c r="H7" s="21" t="s">
        <v>26</v>
      </c>
      <c r="I7" s="57" t="s">
        <v>74</v>
      </c>
      <c r="J7" s="57" t="s">
        <v>73</v>
      </c>
    </row>
    <row r="8" spans="2:14" x14ac:dyDescent="0.25">
      <c r="D8" s="95" t="s">
        <v>76</v>
      </c>
      <c r="E8" s="96"/>
      <c r="F8" s="96"/>
      <c r="G8" s="96"/>
      <c r="H8" s="96"/>
      <c r="I8" s="96"/>
      <c r="J8" s="97"/>
    </row>
    <row r="9" spans="2:14" ht="18" customHeight="1" x14ac:dyDescent="0.25">
      <c r="B9">
        <v>52</v>
      </c>
      <c r="D9" s="63">
        <v>1</v>
      </c>
      <c r="E9" s="22" t="str">
        <f>VLOOKUP(B9,СВОД!$D$6:$Q$103,2,FALSE)</f>
        <v>Самара-2</v>
      </c>
      <c r="F9" s="22" t="str">
        <f>VLOOKUP(B9,СВОД!$D$6:$Q$103,5,FALSE)</f>
        <v>Хусяинова Динара Кадимовна</v>
      </c>
      <c r="G9" s="66">
        <f>VLOOKUP(B9,СВОД!$D$6:$Q$103,6,FALSE)</f>
        <v>38423</v>
      </c>
      <c r="H9" s="63" t="str">
        <f>VLOOKUP(B9,СВОД!$D$6:$Q$103,7,FALSE)</f>
        <v>ж</v>
      </c>
      <c r="I9" s="63">
        <v>16</v>
      </c>
      <c r="J9" s="63">
        <v>1</v>
      </c>
    </row>
    <row r="10" spans="2:14" ht="18" customHeight="1" x14ac:dyDescent="0.25">
      <c r="B10">
        <v>45</v>
      </c>
      <c r="D10" s="59">
        <v>8</v>
      </c>
      <c r="E10" s="22" t="str">
        <f>VLOOKUP(B10,СВОД!$D$6:$Q$103,2,FALSE)</f>
        <v>Тольятти-1</v>
      </c>
      <c r="F10" s="22" t="str">
        <f>VLOOKUP(B10,СВОД!$D$6:$Q$103,5,FALSE)</f>
        <v>Шарова Алина Олеговна</v>
      </c>
      <c r="G10" s="66">
        <f>VLOOKUP(B10,СВОД!$D$6:$Q$103,6,FALSE)</f>
        <v>37882</v>
      </c>
      <c r="H10" s="63" t="str">
        <f>VLOOKUP(B10,СВОД!$D$6:$Q$103,7,FALSE)</f>
        <v>ж</v>
      </c>
      <c r="I10" s="63">
        <v>20</v>
      </c>
      <c r="J10" s="63">
        <v>2</v>
      </c>
    </row>
    <row r="11" spans="2:14" ht="18" customHeight="1" x14ac:dyDescent="0.25">
      <c r="B11">
        <v>212</v>
      </c>
      <c r="D11" s="59">
        <v>9</v>
      </c>
      <c r="E11" s="22" t="str">
        <f>VLOOKUP(B11,СВОД!$D$6:$Q$103,2,FALSE)</f>
        <v xml:space="preserve">Похвистневский </v>
      </c>
      <c r="F11" s="22" t="str">
        <f>VLOOKUP(B11,СВОД!$D$6:$Q$103,5,FALSE)</f>
        <v>Гарифуллина Гульназ Мухтаровна</v>
      </c>
      <c r="G11" s="66">
        <f>VLOOKUP(B11,СВОД!$D$6:$Q$103,6,FALSE)</f>
        <v>38431</v>
      </c>
      <c r="H11" s="63" t="str">
        <f>VLOOKUP(B11,СВОД!$D$6:$Q$103,7,FALSE)</f>
        <v>ж</v>
      </c>
      <c r="I11" s="63">
        <v>21</v>
      </c>
      <c r="J11" s="63">
        <v>3</v>
      </c>
    </row>
    <row r="12" spans="2:14" ht="18" customHeight="1" x14ac:dyDescent="0.25">
      <c r="B12">
        <v>121</v>
      </c>
      <c r="D12" s="59">
        <v>9</v>
      </c>
      <c r="E12" s="22" t="str">
        <f>VLOOKUP(B12,СВОД!$D$6:$Q$103,2,FALSE)</f>
        <v>Кинель-Черкасский</v>
      </c>
      <c r="F12" s="22" t="str">
        <f>VLOOKUP(B12,СВОД!$D$6:$Q$103,5,FALSE)</f>
        <v>Гурьянова Варвара Вячеславовна</v>
      </c>
      <c r="G12" s="66">
        <f>VLOOKUP(B12,СВОД!$D$6:$Q$103,6,FALSE)</f>
        <v>38523</v>
      </c>
      <c r="H12" s="63" t="str">
        <f>VLOOKUP(B12,СВОД!$D$6:$Q$103,7,FALSE)</f>
        <v>ж</v>
      </c>
      <c r="I12" s="63">
        <v>22</v>
      </c>
      <c r="J12" s="63">
        <v>4</v>
      </c>
    </row>
    <row r="13" spans="2:14" ht="18" customHeight="1" x14ac:dyDescent="0.25">
      <c r="B13">
        <v>81</v>
      </c>
      <c r="D13" s="59">
        <v>9</v>
      </c>
      <c r="E13" s="22" t="str">
        <f>VLOOKUP(B13,СВОД!$D$6:$Q$103,2,FALSE)</f>
        <v>Большеглушицкий</v>
      </c>
      <c r="F13" s="22" t="str">
        <f>VLOOKUP(B13,СВОД!$D$6:$Q$103,5,FALSE)</f>
        <v>Викулова Анастасия Павловна</v>
      </c>
      <c r="G13" s="66">
        <f>VLOOKUP(B13,СВОД!$D$6:$Q$103,6,FALSE)</f>
        <v>37174</v>
      </c>
      <c r="H13" s="63" t="str">
        <f>VLOOKUP(B13,СВОД!$D$6:$Q$103,7,FALSE)</f>
        <v>ж</v>
      </c>
      <c r="I13" s="63">
        <v>24</v>
      </c>
      <c r="J13" s="63">
        <v>5</v>
      </c>
    </row>
    <row r="14" spans="2:14" ht="18" customHeight="1" x14ac:dyDescent="0.25">
      <c r="B14">
        <v>185</v>
      </c>
      <c r="D14" s="59">
        <v>9</v>
      </c>
      <c r="E14" s="22" t="str">
        <f>VLOOKUP(B14,СВОД!$D$6:$Q$103,2,FALSE)</f>
        <v>Похвистнево</v>
      </c>
      <c r="F14" s="22" t="str">
        <f>VLOOKUP(B14,СВОД!$D$6:$Q$103,5,FALSE)</f>
        <v>Еремеева Софья Александровна</v>
      </c>
      <c r="G14" s="66">
        <f>VLOOKUP(B14,СВОД!$D$6:$Q$103,6,FALSE)</f>
        <v>37894</v>
      </c>
      <c r="H14" s="63" t="str">
        <f>VLOOKUP(B14,СВОД!$D$6:$Q$103,7,FALSE)</f>
        <v>ж</v>
      </c>
      <c r="I14" s="63">
        <v>28</v>
      </c>
      <c r="J14" s="63">
        <v>6</v>
      </c>
    </row>
    <row r="17" spans="2:10" x14ac:dyDescent="0.25">
      <c r="D17" s="95" t="s">
        <v>77</v>
      </c>
      <c r="E17" s="96"/>
      <c r="F17" s="96"/>
      <c r="G17" s="96"/>
      <c r="H17" s="96"/>
      <c r="I17" s="96"/>
      <c r="J17" s="97"/>
    </row>
    <row r="18" spans="2:10" ht="18" customHeight="1" x14ac:dyDescent="0.25">
      <c r="B18">
        <v>63</v>
      </c>
      <c r="D18" s="59">
        <v>3</v>
      </c>
      <c r="E18" s="22" t="str">
        <f>VLOOKUP(B18,СВОД!$D$6:$Q$103,2,FALSE)</f>
        <v>Самара-1</v>
      </c>
      <c r="F18" s="22" t="str">
        <f>VLOOKUP(B18,СВОД!$D$6:$Q$103,5,FALSE)</f>
        <v>Перагин Константин Александрович</v>
      </c>
      <c r="G18" s="66">
        <f>VLOOKUP(B18,СВОД!$D$6:$Q$103,6,FALSE)</f>
        <v>37996</v>
      </c>
      <c r="H18" s="63" t="str">
        <f>VLOOKUP(B18,СВОД!$D$6:$Q$103,7,FALSE)</f>
        <v>м</v>
      </c>
      <c r="I18" s="63">
        <v>14</v>
      </c>
      <c r="J18" s="63">
        <v>1</v>
      </c>
    </row>
    <row r="19" spans="2:10" ht="18" customHeight="1" x14ac:dyDescent="0.25">
      <c r="B19">
        <v>205</v>
      </c>
      <c r="D19" s="59">
        <v>6</v>
      </c>
      <c r="E19" s="22" t="str">
        <f>VLOOKUP(B19,СВОД!$D$6:$Q$103,2,FALSE)</f>
        <v>Жигулевск</v>
      </c>
      <c r="F19" s="22" t="str">
        <f>VLOOKUP(B19,СВОД!$D$6:$Q$103,5,FALSE)</f>
        <v>Золотухин Никита Денисович</v>
      </c>
      <c r="G19" s="66">
        <f>VLOOKUP(B19,СВОД!$D$6:$Q$103,6,FALSE)</f>
        <v>38527</v>
      </c>
      <c r="H19" s="63" t="str">
        <f>VLOOKUP(B19,СВОД!$D$6:$Q$103,7,FALSE)</f>
        <v>м</v>
      </c>
      <c r="I19" s="63">
        <v>16</v>
      </c>
      <c r="J19" s="63">
        <v>2</v>
      </c>
    </row>
    <row r="20" spans="2:10" ht="18" customHeight="1" x14ac:dyDescent="0.25">
      <c r="B20">
        <v>174</v>
      </c>
      <c r="D20" s="59">
        <v>2</v>
      </c>
      <c r="E20" s="22" t="str">
        <f>VLOOKUP(B20,СВОД!$D$6:$Q$103,2,FALSE)</f>
        <v>Чапаевск</v>
      </c>
      <c r="F20" s="22" t="str">
        <f>VLOOKUP(B20,СВОД!$D$6:$Q$103,5,FALSE)</f>
        <v>Иванушкин Кирилл Андреевич</v>
      </c>
      <c r="G20" s="66">
        <f>VLOOKUP(B20,СВОД!$D$6:$Q$103,6,FALSE)</f>
        <v>38603</v>
      </c>
      <c r="H20" s="63" t="str">
        <f>VLOOKUP(B20,СВОД!$D$6:$Q$103,7,FALSE)</f>
        <v>м</v>
      </c>
      <c r="I20" s="63">
        <v>16</v>
      </c>
      <c r="J20" s="63">
        <v>3</v>
      </c>
    </row>
    <row r="21" spans="2:10" ht="18" customHeight="1" x14ac:dyDescent="0.25">
      <c r="B21">
        <v>195</v>
      </c>
      <c r="D21" s="59">
        <v>5</v>
      </c>
      <c r="E21" s="22" t="str">
        <f>VLOOKUP(B21,СВОД!$D$6:$Q$103,2,FALSE)</f>
        <v>Приволжский</v>
      </c>
      <c r="F21" s="22" t="str">
        <f>VLOOKUP(B21,СВОД!$D$6:$Q$103,5,FALSE)</f>
        <v>Елизаров Дмитрий Сергеевич</v>
      </c>
      <c r="G21" s="66">
        <f>VLOOKUP(B21,СВОД!$D$6:$Q$103,6,FALSE)</f>
        <v>37457</v>
      </c>
      <c r="H21" s="63" t="str">
        <f>VLOOKUP(B21,СВОД!$D$6:$Q$103,7,FALSE)</f>
        <v>м</v>
      </c>
      <c r="I21" s="63">
        <v>20</v>
      </c>
      <c r="J21" s="63">
        <v>4</v>
      </c>
    </row>
    <row r="22" spans="2:10" ht="18" customHeight="1" x14ac:dyDescent="0.25">
      <c r="B22">
        <v>94</v>
      </c>
      <c r="D22" s="59">
        <v>7</v>
      </c>
      <c r="E22" s="22" t="str">
        <f>VLOOKUP(B22,СВОД!$D$6:$Q$103,2,FALSE)</f>
        <v>Сызрань</v>
      </c>
      <c r="F22" s="22" t="str">
        <f>VLOOKUP(B22,СВОД!$D$6:$Q$103,5,FALSE)</f>
        <v>Петров Тимофей Александрович</v>
      </c>
      <c r="G22" s="66">
        <f>VLOOKUP(B22,СВОД!$D$6:$Q$103,6,FALSE)</f>
        <v>39083</v>
      </c>
      <c r="H22" s="63" t="str">
        <f>VLOOKUP(B22,СВОД!$D$6:$Q$103,7,FALSE)</f>
        <v>м</v>
      </c>
      <c r="I22" s="63">
        <v>24</v>
      </c>
      <c r="J22" s="63">
        <v>5</v>
      </c>
    </row>
    <row r="23" spans="2:10" ht="18" customHeight="1" x14ac:dyDescent="0.25">
      <c r="B23">
        <v>213</v>
      </c>
      <c r="D23" s="59">
        <v>10</v>
      </c>
      <c r="E23" s="22" t="str">
        <f>VLOOKUP(B23,СВОД!$D$6:$Q$103,2,FALSE)</f>
        <v xml:space="preserve">Похвистневский </v>
      </c>
      <c r="F23" s="22" t="str">
        <f>VLOOKUP(B23,СВОД!$D$6:$Q$103,5,FALSE)</f>
        <v>Гарифуллин Равиль Мухтарович</v>
      </c>
      <c r="G23" s="66">
        <f>VLOOKUP(B23,СВОД!$D$6:$Q$103,6,FALSE)</f>
        <v>38711</v>
      </c>
      <c r="H23" s="63" t="str">
        <f>VLOOKUP(B23,СВОД!$D$6:$Q$103,7,FALSE)</f>
        <v>м</v>
      </c>
      <c r="I23" s="63">
        <v>25</v>
      </c>
      <c r="J23" s="63">
        <v>6</v>
      </c>
    </row>
    <row r="24" spans="2:10" ht="18" customHeight="1" x14ac:dyDescent="0.25">
      <c r="B24">
        <v>112</v>
      </c>
      <c r="D24" s="59">
        <v>4</v>
      </c>
      <c r="E24" s="22" t="str">
        <f>VLOOKUP(B24,СВОД!$D$6:$Q$103,2,FALSE)</f>
        <v>Отрадный</v>
      </c>
      <c r="F24" s="22" t="str">
        <f>VLOOKUP(B24,СВОД!$D$6:$Q$103,5,FALSE)</f>
        <v>Яковлев Николай Сергеевич</v>
      </c>
      <c r="G24" s="66">
        <f>VLOOKUP(B24,СВОД!$D$6:$Q$103,6,FALSE)</f>
        <v>37236</v>
      </c>
      <c r="H24" s="63" t="str">
        <f>VLOOKUP(B24,СВОД!$D$6:$Q$103,7,FALSE)</f>
        <v>м</v>
      </c>
      <c r="I24" s="63">
        <v>27</v>
      </c>
      <c r="J24" s="63">
        <v>7</v>
      </c>
    </row>
    <row r="27" spans="2:10" x14ac:dyDescent="0.25">
      <c r="E27" t="s">
        <v>78</v>
      </c>
    </row>
    <row r="28" spans="2:10" x14ac:dyDescent="0.25">
      <c r="E28" t="s">
        <v>79</v>
      </c>
      <c r="G28" t="s">
        <v>140</v>
      </c>
    </row>
  </sheetData>
  <sortState ref="B18:J24">
    <sortCondition ref="I18:I24"/>
  </sortState>
  <mergeCells count="4">
    <mergeCell ref="D2:J2"/>
    <mergeCell ref="D4:J4"/>
    <mergeCell ref="D17:J17"/>
    <mergeCell ref="D8:J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topLeftCell="A6" workbookViewId="0">
      <selection activeCell="L20" sqref="L20"/>
    </sheetView>
  </sheetViews>
  <sheetFormatPr defaultRowHeight="15" x14ac:dyDescent="0.25"/>
  <cols>
    <col min="1" max="1" width="2.42578125" customWidth="1"/>
    <col min="2" max="2" width="4" bestFit="1" customWidth="1"/>
    <col min="3" max="3" width="1.7109375" customWidth="1"/>
    <col min="4" max="4" width="6.7109375" customWidth="1"/>
    <col min="5" max="5" width="25.28515625" bestFit="1" customWidth="1"/>
    <col min="6" max="6" width="37.85546875" customWidth="1"/>
    <col min="7" max="7" width="12.140625" customWidth="1"/>
    <col min="8" max="8" width="6.5703125" style="2" customWidth="1"/>
    <col min="9" max="11" width="6.85546875" style="2" customWidth="1"/>
  </cols>
  <sheetData>
    <row r="2" spans="2:11" ht="23.25" x14ac:dyDescent="0.35">
      <c r="B2" s="61"/>
      <c r="C2" s="61"/>
      <c r="D2" s="89" t="str">
        <f>СВОД!F2</f>
        <v>Фестиваль среди детей-инвалидов в 2018 году</v>
      </c>
      <c r="E2" s="89"/>
      <c r="F2" s="89"/>
      <c r="G2" s="89"/>
      <c r="H2" s="89"/>
      <c r="I2" s="89"/>
      <c r="J2" s="89"/>
      <c r="K2" s="67"/>
    </row>
    <row r="3" spans="2:11" ht="23.25" x14ac:dyDescent="0.35">
      <c r="B3" s="61"/>
      <c r="C3" s="61"/>
      <c r="D3" s="67"/>
      <c r="E3" s="67"/>
      <c r="F3" s="67"/>
      <c r="G3" s="67"/>
      <c r="H3" s="67"/>
      <c r="I3" s="67"/>
      <c r="J3" s="67"/>
      <c r="K3" s="67"/>
    </row>
    <row r="4" spans="2:11" ht="15.75" x14ac:dyDescent="0.25">
      <c r="D4" s="90" t="s">
        <v>68</v>
      </c>
      <c r="E4" s="90"/>
      <c r="F4" s="90"/>
      <c r="G4" s="90"/>
      <c r="H4" s="90"/>
      <c r="I4" s="90"/>
      <c r="J4" s="90"/>
      <c r="K4" s="62"/>
    </row>
    <row r="5" spans="2:11" ht="15.75" x14ac:dyDescent="0.25">
      <c r="D5" s="62"/>
      <c r="E5" s="62"/>
      <c r="F5" s="62"/>
      <c r="G5" s="62"/>
      <c r="H5" s="62"/>
      <c r="I5" s="62"/>
      <c r="J5" s="62"/>
      <c r="K5" s="62"/>
    </row>
    <row r="6" spans="2:11" x14ac:dyDescent="0.25">
      <c r="E6" s="65">
        <f>СВОД!G4</f>
        <v>43187</v>
      </c>
      <c r="J6" s="60" t="s">
        <v>59</v>
      </c>
    </row>
    <row r="7" spans="2:11" ht="57" x14ac:dyDescent="0.25">
      <c r="D7" s="64" t="s">
        <v>57</v>
      </c>
      <c r="E7" s="21" t="s">
        <v>0</v>
      </c>
      <c r="F7" s="21" t="s">
        <v>24</v>
      </c>
      <c r="G7" s="21" t="s">
        <v>25</v>
      </c>
      <c r="H7" s="21" t="s">
        <v>26</v>
      </c>
      <c r="I7" s="57" t="s">
        <v>74</v>
      </c>
      <c r="J7" s="57" t="s">
        <v>73</v>
      </c>
      <c r="K7"/>
    </row>
    <row r="8" spans="2:11" x14ac:dyDescent="0.25">
      <c r="K8"/>
    </row>
    <row r="9" spans="2:11" x14ac:dyDescent="0.25">
      <c r="E9" s="71" t="s">
        <v>5</v>
      </c>
      <c r="K9"/>
    </row>
    <row r="10" spans="2:11" x14ac:dyDescent="0.25">
      <c r="D10" s="95" t="s">
        <v>76</v>
      </c>
      <c r="E10" s="96"/>
      <c r="F10" s="96"/>
      <c r="G10" s="96"/>
      <c r="H10" s="96"/>
      <c r="I10" s="96"/>
      <c r="J10" s="97"/>
      <c r="K10"/>
    </row>
    <row r="11" spans="2:11" x14ac:dyDescent="0.25">
      <c r="B11">
        <v>175</v>
      </c>
      <c r="D11" s="63">
        <v>2</v>
      </c>
      <c r="E11" s="22" t="str">
        <f>VLOOKUP(B11,СВОД!$D$6:$Q$103,2,FALSE)</f>
        <v>Чапаевск</v>
      </c>
      <c r="F11" s="22" t="str">
        <f>VLOOKUP(B11,СВОД!$D$6:$Q$103,5,FALSE)</f>
        <v>Яцун Виктория Валентиновна</v>
      </c>
      <c r="G11" s="66">
        <f>VLOOKUP(B11,СВОД!$D$6:$Q$103,6,FALSE)</f>
        <v>38330</v>
      </c>
      <c r="H11" s="63" t="str">
        <f>VLOOKUP(B11,СВОД!$D$6:$Q$103,7,FALSE)</f>
        <v>ж</v>
      </c>
      <c r="I11" s="63">
        <v>37</v>
      </c>
      <c r="J11" s="63">
        <v>1</v>
      </c>
      <c r="K11"/>
    </row>
    <row r="12" spans="2:11" x14ac:dyDescent="0.25">
      <c r="B12">
        <v>192</v>
      </c>
      <c r="D12" s="63">
        <v>4</v>
      </c>
      <c r="E12" s="22" t="str">
        <f>VLOOKUP(B12,СВОД!$D$6:$Q$103,2,FALSE)</f>
        <v>Приволжский</v>
      </c>
      <c r="F12" s="22" t="str">
        <f>VLOOKUP(B12,СВОД!$D$6:$Q$103,5,FALSE)</f>
        <v>Тюрина Ксения Алекссевна</v>
      </c>
      <c r="G12" s="66">
        <f>VLOOKUP(B12,СВОД!$D$6:$Q$103,6,FALSE)</f>
        <v>37628</v>
      </c>
      <c r="H12" s="63" t="str">
        <f>VLOOKUP(B12,СВОД!$D$6:$Q$103,7,FALSE)</f>
        <v>ж</v>
      </c>
      <c r="I12" s="63">
        <v>33</v>
      </c>
      <c r="J12" s="63">
        <v>2</v>
      </c>
      <c r="K12"/>
    </row>
    <row r="13" spans="2:11" x14ac:dyDescent="0.25">
      <c r="B13">
        <v>182</v>
      </c>
      <c r="D13" s="63">
        <v>3</v>
      </c>
      <c r="E13" s="22" t="str">
        <f>VLOOKUP(B13,СВОД!$D$6:$Q$103,2,FALSE)</f>
        <v>Похвистнево</v>
      </c>
      <c r="F13" s="22" t="str">
        <f>VLOOKUP(B13,СВОД!$D$6:$Q$103,5,FALSE)</f>
        <v>Медведева Вера Николаевна</v>
      </c>
      <c r="G13" s="66">
        <f>VLOOKUP(B13,СВОД!$D$6:$Q$103,6,FALSE)</f>
        <v>38796</v>
      </c>
      <c r="H13" s="63" t="str">
        <f>VLOOKUP(B13,СВОД!$D$6:$Q$103,7,FALSE)</f>
        <v>ж</v>
      </c>
      <c r="I13" s="63">
        <v>8</v>
      </c>
      <c r="J13" s="63">
        <v>3</v>
      </c>
      <c r="K13"/>
    </row>
    <row r="14" spans="2:11" x14ac:dyDescent="0.25">
      <c r="B14">
        <v>122</v>
      </c>
      <c r="D14" s="63">
        <v>1</v>
      </c>
      <c r="E14" s="22" t="str">
        <f>VLOOKUP(B14,СВОД!$D$6:$Q$103,2,FALSE)</f>
        <v>Кинель-Черкасский</v>
      </c>
      <c r="F14" s="22" t="str">
        <f>VLOOKUP(B14,СВОД!$D$6:$Q$103,5,FALSE)</f>
        <v>Куприянова Ангелина Львовна</v>
      </c>
      <c r="G14" s="66">
        <f>VLOOKUP(B14,СВОД!$D$6:$Q$103,6,FALSE)</f>
        <v>37420</v>
      </c>
      <c r="H14" s="63" t="str">
        <f>VLOOKUP(B14,СВОД!$D$6:$Q$103,7,FALSE)</f>
        <v>ж</v>
      </c>
      <c r="I14" s="63">
        <v>3</v>
      </c>
      <c r="J14" s="63">
        <v>4</v>
      </c>
      <c r="K14"/>
    </row>
    <row r="15" spans="2:11" x14ac:dyDescent="0.25">
      <c r="D15" s="56"/>
      <c r="K15"/>
    </row>
    <row r="16" spans="2:11" x14ac:dyDescent="0.25">
      <c r="D16" s="95" t="s">
        <v>77</v>
      </c>
      <c r="E16" s="96"/>
      <c r="F16" s="96"/>
      <c r="G16" s="96"/>
      <c r="H16" s="96"/>
      <c r="I16" s="96"/>
      <c r="J16" s="97"/>
      <c r="K16"/>
    </row>
    <row r="17" spans="2:11" x14ac:dyDescent="0.25">
      <c r="B17">
        <v>53</v>
      </c>
      <c r="D17" s="59">
        <v>3</v>
      </c>
      <c r="E17" s="22" t="str">
        <f>VLOOKUP(B17,СВОД!$D$6:$Q$103,2,FALSE)</f>
        <v>Самара-2</v>
      </c>
      <c r="F17" s="22" t="str">
        <f>VLOOKUP(B17,СВОД!$D$6:$Q$103,5,FALSE)</f>
        <v>Акшинский Артем Алексеевич</v>
      </c>
      <c r="G17" s="66">
        <f>VLOOKUP(B17,СВОД!$D$6:$Q$103,6,FALSE)</f>
        <v>37170</v>
      </c>
      <c r="H17" s="63" t="str">
        <f>VLOOKUP(B17,СВОД!$D$6:$Q$103,7,FALSE)</f>
        <v>м</v>
      </c>
      <c r="I17" s="63">
        <v>37</v>
      </c>
      <c r="J17" s="63">
        <v>1</v>
      </c>
      <c r="K17"/>
    </row>
    <row r="18" spans="2:11" x14ac:dyDescent="0.25">
      <c r="B18">
        <v>61</v>
      </c>
      <c r="D18" s="63">
        <v>4</v>
      </c>
      <c r="E18" s="22" t="str">
        <f>VLOOKUP(B18,СВОД!$D$6:$Q$103,2,FALSE)</f>
        <v>Самара-1</v>
      </c>
      <c r="F18" s="22" t="str">
        <f>VLOOKUP(B18,СВОД!$D$6:$Q$103,5,FALSE)</f>
        <v>Пельков Влас Кириллович</v>
      </c>
      <c r="G18" s="66">
        <f>VLOOKUP(B18,СВОД!$D$6:$Q$103,6,FALSE)</f>
        <v>37617</v>
      </c>
      <c r="H18" s="63" t="str">
        <f>VLOOKUP(B18,СВОД!$D$6:$Q$103,7,FALSE)</f>
        <v>м</v>
      </c>
      <c r="I18" s="63">
        <v>31</v>
      </c>
      <c r="J18" s="63">
        <v>2</v>
      </c>
      <c r="K18"/>
    </row>
    <row r="19" spans="2:11" x14ac:dyDescent="0.25">
      <c r="B19">
        <v>93</v>
      </c>
      <c r="D19" s="63">
        <v>5</v>
      </c>
      <c r="E19" s="22" t="str">
        <f>VLOOKUP(B19,СВОД!$D$6:$Q$103,2,FALSE)</f>
        <v>Сызрань</v>
      </c>
      <c r="F19" s="22" t="str">
        <f>VLOOKUP(B19,СВОД!$D$6:$Q$103,5,FALSE)</f>
        <v>Вартанов Артем Сейранович</v>
      </c>
      <c r="G19" s="66">
        <f>VLOOKUP(B19,СВОД!$D$6:$Q$103,6,FALSE)</f>
        <v>38307</v>
      </c>
      <c r="H19" s="63" t="str">
        <f>VLOOKUP(B19,СВОД!$D$6:$Q$103,7,FALSE)</f>
        <v>м</v>
      </c>
      <c r="I19" s="63">
        <v>15</v>
      </c>
      <c r="J19" s="63">
        <v>3</v>
      </c>
      <c r="K19"/>
    </row>
    <row r="20" spans="2:11" x14ac:dyDescent="0.25">
      <c r="B20">
        <v>43</v>
      </c>
      <c r="D20" s="63">
        <v>2</v>
      </c>
      <c r="E20" s="22" t="str">
        <f>VLOOKUP(B20,СВОД!$D$6:$Q$103,2,FALSE)</f>
        <v>Тольятти-1</v>
      </c>
      <c r="F20" s="22" t="str">
        <f>VLOOKUP(B20,СВОД!$D$6:$Q$103,5,FALSE)</f>
        <v>Кутейников Алексей Павлович</v>
      </c>
      <c r="G20" s="66">
        <f>VLOOKUP(B20,СВОД!$D$6:$Q$103,6,FALSE)</f>
        <v>37247</v>
      </c>
      <c r="H20" s="63" t="str">
        <f>VLOOKUP(B20,СВОД!$D$6:$Q$103,7,FALSE)</f>
        <v>м</v>
      </c>
      <c r="I20" s="63">
        <v>8</v>
      </c>
      <c r="J20" s="63">
        <v>4</v>
      </c>
      <c r="K20"/>
    </row>
    <row r="21" spans="2:11" x14ac:dyDescent="0.25">
      <c r="B21">
        <v>115</v>
      </c>
      <c r="D21" s="63">
        <v>6</v>
      </c>
      <c r="E21" s="22" t="str">
        <f>VLOOKUP(B21,СВОД!$D$6:$Q$103,2,FALSE)</f>
        <v>Отрадный</v>
      </c>
      <c r="F21" s="22" t="str">
        <f>VLOOKUP(B21,СВОД!$D$6:$Q$103,5,FALSE)</f>
        <v>Федянин Александр Андреевич</v>
      </c>
      <c r="G21" s="66">
        <f>VLOOKUP(B21,СВОД!$D$6:$Q$103,6,FALSE)</f>
        <v>38735</v>
      </c>
      <c r="H21" s="63" t="str">
        <f>VLOOKUP(B21,СВОД!$D$6:$Q$103,7,FALSE)</f>
        <v>м</v>
      </c>
      <c r="I21" s="63">
        <v>5</v>
      </c>
      <c r="J21" s="63">
        <v>5</v>
      </c>
      <c r="K21"/>
    </row>
    <row r="22" spans="2:11" x14ac:dyDescent="0.25">
      <c r="B22" s="105">
        <v>2</v>
      </c>
      <c r="D22" s="59">
        <v>1</v>
      </c>
      <c r="E22" s="22" t="str">
        <f>VLOOKUP(B22,СВОД!$D$6:$Q$103,2,FALSE)</f>
        <v>Волжский</v>
      </c>
      <c r="F22" s="22" t="str">
        <f>VLOOKUP(B22,СВОД!$D$6:$Q$103,5,FALSE)</f>
        <v>Саморуков Никита Алексеевич</v>
      </c>
      <c r="G22" s="66">
        <f>VLOOKUP(B22,СВОД!$D$6:$Q$103,6,FALSE)</f>
        <v>38119</v>
      </c>
      <c r="H22" s="63" t="str">
        <f>VLOOKUP(B22,СВОД!$D$6:$Q$103,7,FALSE)</f>
        <v>м</v>
      </c>
      <c r="I22" s="63"/>
      <c r="J22" s="63">
        <v>6</v>
      </c>
      <c r="K22"/>
    </row>
    <row r="23" spans="2:11" x14ac:dyDescent="0.25">
      <c r="K23"/>
    </row>
    <row r="24" spans="2:11" x14ac:dyDescent="0.25">
      <c r="E24" s="71" t="s">
        <v>14</v>
      </c>
      <c r="K24"/>
    </row>
    <row r="25" spans="2:11" x14ac:dyDescent="0.25">
      <c r="D25" s="95" t="s">
        <v>76</v>
      </c>
      <c r="E25" s="96"/>
      <c r="F25" s="96"/>
      <c r="G25" s="96"/>
      <c r="H25" s="96"/>
      <c r="I25" s="96"/>
      <c r="J25" s="97"/>
      <c r="K25"/>
    </row>
    <row r="26" spans="2:11" x14ac:dyDescent="0.25">
      <c r="B26">
        <v>141</v>
      </c>
      <c r="D26" s="59">
        <v>1</v>
      </c>
      <c r="E26" s="22" t="str">
        <f>VLOOKUP(B26,СВОД!$D$6:$Q$103,2,FALSE)</f>
        <v>Новокуйбышевск</v>
      </c>
      <c r="F26" s="22" t="str">
        <f>VLOOKUP(B26,СВОД!$D$6:$Q$103,5,FALSE)</f>
        <v>Гусева Софья</v>
      </c>
      <c r="G26" s="66">
        <f>VLOOKUP(B26,СВОД!$D$6:$Q$103,6,FALSE)</f>
        <v>39175</v>
      </c>
      <c r="H26" s="63" t="str">
        <f>VLOOKUP(B26,СВОД!$D$6:$Q$103,7,FALSE)</f>
        <v>ж</v>
      </c>
      <c r="I26" s="63">
        <v>35</v>
      </c>
      <c r="J26" s="63">
        <v>1</v>
      </c>
      <c r="K26"/>
    </row>
    <row r="27" spans="2:11" x14ac:dyDescent="0.25">
      <c r="K27"/>
    </row>
    <row r="28" spans="2:11" x14ac:dyDescent="0.25">
      <c r="D28" s="95" t="s">
        <v>77</v>
      </c>
      <c r="E28" s="96"/>
      <c r="F28" s="96"/>
      <c r="G28" s="96"/>
      <c r="H28" s="96"/>
      <c r="I28" s="96"/>
      <c r="J28" s="97"/>
      <c r="K28"/>
    </row>
    <row r="29" spans="2:11" x14ac:dyDescent="0.25">
      <c r="B29">
        <v>202</v>
      </c>
      <c r="D29" s="59">
        <v>2</v>
      </c>
      <c r="E29" s="22" t="str">
        <f>VLOOKUP(B29,СВОД!$D$6:$Q$103,2,FALSE)</f>
        <v>Жигулевск</v>
      </c>
      <c r="F29" s="22" t="str">
        <f>VLOOKUP(B29,СВОД!$D$6:$Q$103,5,FALSE)</f>
        <v>Адаев Даниил Шамханович</v>
      </c>
      <c r="G29" s="66">
        <f>VLOOKUP(B29,СВОД!$D$6:$Q$103,6,FALSE)</f>
        <v>37047</v>
      </c>
      <c r="H29" s="63" t="str">
        <f>VLOOKUP(B29,СВОД!$D$6:$Q$103,7,FALSE)</f>
        <v>м</v>
      </c>
      <c r="I29" s="63">
        <v>36</v>
      </c>
      <c r="J29" s="63">
        <v>1</v>
      </c>
      <c r="K29"/>
    </row>
    <row r="30" spans="2:11" x14ac:dyDescent="0.25">
      <c r="B30">
        <v>71</v>
      </c>
      <c r="D30" s="63">
        <v>1</v>
      </c>
      <c r="E30" s="22" t="str">
        <f>VLOOKUP(B30,СВОД!$D$6:$Q$103,2,FALSE)</f>
        <v>Кинельский</v>
      </c>
      <c r="F30" s="22" t="str">
        <f>VLOOKUP(B30,СВОД!$D$6:$Q$103,5,FALSE)</f>
        <v>Касаткин Александр Игоревич</v>
      </c>
      <c r="G30" s="66">
        <f>VLOOKUP(B30,СВОД!$D$6:$Q$103,6,FALSE)</f>
        <v>38674</v>
      </c>
      <c r="H30" s="63" t="str">
        <f>VLOOKUP(B30,СВОД!$D$6:$Q$103,7,FALSE)</f>
        <v>м</v>
      </c>
      <c r="I30" s="63">
        <v>5</v>
      </c>
      <c r="J30" s="63">
        <v>2</v>
      </c>
      <c r="K30"/>
    </row>
    <row r="33" spans="5:7" x14ac:dyDescent="0.25">
      <c r="E33" t="s">
        <v>78</v>
      </c>
    </row>
    <row r="34" spans="5:7" x14ac:dyDescent="0.25">
      <c r="E34" t="s">
        <v>139</v>
      </c>
      <c r="G34" t="s">
        <v>141</v>
      </c>
    </row>
  </sheetData>
  <sortState ref="B8:K23">
    <sortCondition ref="K8:K23"/>
    <sortCondition ref="H8:H23"/>
    <sortCondition descending="1" ref="I8:I23"/>
  </sortState>
  <mergeCells count="6">
    <mergeCell ref="D2:J2"/>
    <mergeCell ref="D4:J4"/>
    <mergeCell ref="D25:J25"/>
    <mergeCell ref="D28:J28"/>
    <mergeCell ref="D10:J10"/>
    <mergeCell ref="D16:J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topLeftCell="A6" workbookViewId="0">
      <selection activeCell="F27" sqref="F27"/>
    </sheetView>
  </sheetViews>
  <sheetFormatPr defaultRowHeight="15" x14ac:dyDescent="0.25"/>
  <cols>
    <col min="1" max="1" width="2.42578125" customWidth="1"/>
    <col min="2" max="2" width="4" bestFit="1" customWidth="1"/>
    <col min="3" max="3" width="1.7109375" customWidth="1"/>
    <col min="4" max="4" width="6.7109375" customWidth="1"/>
    <col min="5" max="5" width="25.28515625" bestFit="1" customWidth="1"/>
    <col min="6" max="6" width="37.85546875" customWidth="1"/>
    <col min="7" max="7" width="12.140625" customWidth="1"/>
    <col min="8" max="8" width="6.5703125" style="2" customWidth="1"/>
    <col min="9" max="10" width="6.85546875" style="2" customWidth="1"/>
  </cols>
  <sheetData>
    <row r="2" spans="2:10" ht="23.25" x14ac:dyDescent="0.35">
      <c r="B2" s="61"/>
      <c r="C2" s="61"/>
      <c r="D2" s="89" t="str">
        <f>СВОД!F2</f>
        <v>Фестиваль среди детей-инвалидов в 2018 году</v>
      </c>
      <c r="E2" s="89"/>
      <c r="F2" s="89"/>
      <c r="G2" s="89"/>
      <c r="H2" s="89"/>
      <c r="I2" s="89"/>
      <c r="J2" s="89"/>
    </row>
    <row r="3" spans="2:10" ht="23.25" x14ac:dyDescent="0.35">
      <c r="B3" s="61"/>
      <c r="C3" s="61"/>
      <c r="D3" s="67"/>
      <c r="E3" s="67"/>
      <c r="F3" s="67"/>
      <c r="G3" s="67"/>
      <c r="H3" s="67"/>
      <c r="I3" s="67"/>
      <c r="J3" s="67"/>
    </row>
    <row r="4" spans="2:10" ht="15.75" x14ac:dyDescent="0.25">
      <c r="D4" s="90" t="s">
        <v>69</v>
      </c>
      <c r="E4" s="90"/>
      <c r="F4" s="90"/>
      <c r="G4" s="90"/>
      <c r="H4" s="90"/>
      <c r="I4" s="90"/>
      <c r="J4" s="90"/>
    </row>
    <row r="5" spans="2:10" ht="15.75" x14ac:dyDescent="0.25">
      <c r="D5" s="62"/>
      <c r="E5" s="62"/>
      <c r="F5" s="62"/>
      <c r="G5" s="62"/>
      <c r="H5" s="62"/>
      <c r="I5" s="62"/>
      <c r="J5" s="62"/>
    </row>
    <row r="6" spans="2:10" x14ac:dyDescent="0.25">
      <c r="E6" s="65">
        <f>СВОД!G4</f>
        <v>43187</v>
      </c>
      <c r="J6" s="60" t="s">
        <v>59</v>
      </c>
    </row>
    <row r="7" spans="2:10" ht="57" x14ac:dyDescent="0.25">
      <c r="D7" s="64" t="s">
        <v>57</v>
      </c>
      <c r="E7" s="21" t="s">
        <v>0</v>
      </c>
      <c r="F7" s="21" t="s">
        <v>24</v>
      </c>
      <c r="G7" s="21" t="s">
        <v>25</v>
      </c>
      <c r="H7" s="21" t="s">
        <v>26</v>
      </c>
      <c r="I7" s="57" t="s">
        <v>74</v>
      </c>
      <c r="J7" s="57" t="s">
        <v>73</v>
      </c>
    </row>
    <row r="9" spans="2:10" x14ac:dyDescent="0.25">
      <c r="E9" s="71" t="s">
        <v>14</v>
      </c>
    </row>
    <row r="10" spans="2:10" x14ac:dyDescent="0.25">
      <c r="D10" s="95" t="s">
        <v>76</v>
      </c>
      <c r="E10" s="96"/>
      <c r="F10" s="96"/>
      <c r="G10" s="96"/>
      <c r="H10" s="96"/>
      <c r="I10" s="96"/>
      <c r="J10" s="97"/>
    </row>
    <row r="11" spans="2:10" x14ac:dyDescent="0.25">
      <c r="B11">
        <v>95</v>
      </c>
      <c r="D11" s="59">
        <v>1</v>
      </c>
      <c r="E11" s="22" t="str">
        <f>VLOOKUP(B11,СВОД!$D$6:$Q$103,2,FALSE)</f>
        <v>Сызрань</v>
      </c>
      <c r="F11" s="22" t="str">
        <f>VLOOKUP(B11,СВОД!$D$6:$Q$103,5,FALSE)</f>
        <v>Юрина Ирина Сергеевна</v>
      </c>
      <c r="G11" s="66">
        <f>VLOOKUP(B11,СВОД!$D$6:$Q$103,6,FALSE)</f>
        <v>38471</v>
      </c>
      <c r="H11" s="63" t="str">
        <f>VLOOKUP(B11,СВОД!$D$6:$Q$103,7,FALSE)</f>
        <v>ж</v>
      </c>
      <c r="I11" s="63"/>
      <c r="J11" s="63">
        <v>1</v>
      </c>
    </row>
    <row r="12" spans="2:10" x14ac:dyDescent="0.25">
      <c r="B12">
        <v>102</v>
      </c>
      <c r="D12" s="59">
        <v>2</v>
      </c>
      <c r="E12" s="22" t="str">
        <f>VLOOKUP(B12,СВОД!$D$6:$Q$103,2,FALSE)</f>
        <v>Красноярский</v>
      </c>
      <c r="F12" s="22" t="str">
        <f>VLOOKUP(B12,СВОД!$D$6:$Q$103,5,FALSE)</f>
        <v>Шкильнюк Каролина Андреевна</v>
      </c>
      <c r="G12" s="66">
        <f>VLOOKUP(B12,СВОД!$D$6:$Q$103,6,FALSE)</f>
        <v>39010</v>
      </c>
      <c r="H12" s="63" t="str">
        <f>VLOOKUP(B12,СВОД!$D$6:$Q$103,7,FALSE)</f>
        <v>ж</v>
      </c>
      <c r="I12" s="63"/>
      <c r="J12" s="63">
        <v>2</v>
      </c>
    </row>
    <row r="14" spans="2:10" x14ac:dyDescent="0.25">
      <c r="D14" s="95" t="s">
        <v>77</v>
      </c>
      <c r="E14" s="96"/>
      <c r="F14" s="96"/>
      <c r="G14" s="96"/>
      <c r="H14" s="96"/>
      <c r="I14" s="96"/>
      <c r="J14" s="97"/>
    </row>
    <row r="15" spans="2:10" x14ac:dyDescent="0.25">
      <c r="B15">
        <v>191</v>
      </c>
      <c r="D15" s="59">
        <v>3</v>
      </c>
      <c r="E15" s="22" t="str">
        <f>VLOOKUP(B15,СВОД!$D$6:$Q$103,2,FALSE)</f>
        <v>Приволжский</v>
      </c>
      <c r="F15" s="22" t="str">
        <f>VLOOKUP(B15,СВОД!$D$6:$Q$103,5,FALSE)</f>
        <v>Кадеров Владислав Андреевич</v>
      </c>
      <c r="G15" s="66">
        <f>VLOOKUP(B15,СВОД!$D$6:$Q$103,6,FALSE)</f>
        <v>36460</v>
      </c>
      <c r="H15" s="63" t="str">
        <f>VLOOKUP(B15,СВОД!$D$6:$Q$103,7,FALSE)</f>
        <v>м</v>
      </c>
      <c r="I15" s="63"/>
      <c r="J15" s="63">
        <v>1</v>
      </c>
    </row>
    <row r="16" spans="2:10" x14ac:dyDescent="0.25">
      <c r="B16">
        <v>111</v>
      </c>
      <c r="D16" s="59">
        <v>2</v>
      </c>
      <c r="E16" s="22" t="str">
        <f>VLOOKUP(B16,СВОД!$D$6:$Q$103,2,FALSE)</f>
        <v>Отрадный</v>
      </c>
      <c r="F16" s="22" t="str">
        <f>VLOOKUP(B16,СВОД!$D$6:$Q$103,5,FALSE)</f>
        <v>Алексанян Артем Арменакович</v>
      </c>
      <c r="G16" s="66">
        <f>VLOOKUP(B16,СВОД!$D$6:$Q$103,6,FALSE)</f>
        <v>37651</v>
      </c>
      <c r="H16" s="63" t="str">
        <f>VLOOKUP(B16,СВОД!$D$6:$Q$103,7,FALSE)</f>
        <v>м</v>
      </c>
      <c r="I16" s="63"/>
      <c r="J16" s="63">
        <v>2</v>
      </c>
    </row>
    <row r="17" spans="2:10" x14ac:dyDescent="0.25">
      <c r="B17" s="105">
        <v>8</v>
      </c>
      <c r="D17" s="59">
        <v>1</v>
      </c>
      <c r="E17" s="22" t="str">
        <f>VLOOKUP(B17,СВОД!$D$6:$Q$103,2,FALSE)</f>
        <v>Октябрьск</v>
      </c>
      <c r="F17" s="22" t="str">
        <f>VLOOKUP(B17,СВОД!$D$6:$Q$103,5,FALSE)</f>
        <v>Прима Александр Викторович</v>
      </c>
      <c r="G17" s="66">
        <f>VLOOKUP(B17,СВОД!$D$6:$Q$103,6,FALSE)</f>
        <v>38220</v>
      </c>
      <c r="H17" s="63" t="str">
        <f>VLOOKUP(B17,СВОД!$D$6:$Q$103,7,FALSE)</f>
        <v>м</v>
      </c>
      <c r="I17" s="63"/>
      <c r="J17" s="63">
        <v>3</v>
      </c>
    </row>
    <row r="19" spans="2:10" x14ac:dyDescent="0.25">
      <c r="E19" s="71" t="s">
        <v>5</v>
      </c>
    </row>
    <row r="20" spans="2:10" x14ac:dyDescent="0.25">
      <c r="D20" s="95" t="s">
        <v>76</v>
      </c>
      <c r="E20" s="96"/>
      <c r="F20" s="96"/>
      <c r="G20" s="96"/>
      <c r="H20" s="96"/>
      <c r="I20" s="96"/>
      <c r="J20" s="97"/>
    </row>
    <row r="21" spans="2:10" x14ac:dyDescent="0.25">
      <c r="B21">
        <v>172</v>
      </c>
      <c r="D21" s="59">
        <v>1</v>
      </c>
      <c r="E21" s="22" t="str">
        <f>VLOOKUP(B21,СВОД!$D$6:$Q$103,2,FALSE)</f>
        <v>Чапаевск</v>
      </c>
      <c r="F21" s="22" t="str">
        <f>VLOOKUP(B21,СВОД!$D$6:$Q$103,5,FALSE)</f>
        <v>Абрамова Наталья Петровна</v>
      </c>
      <c r="G21" s="66">
        <f>VLOOKUP(B21,СВОД!$D$6:$Q$103,6,FALSE)</f>
        <v>36933</v>
      </c>
      <c r="H21" s="63" t="str">
        <f>VLOOKUP(B21,СВОД!$D$6:$Q$103,7,FALSE)</f>
        <v>ж</v>
      </c>
      <c r="I21" s="63"/>
      <c r="J21" s="63">
        <v>1</v>
      </c>
    </row>
    <row r="23" spans="2:10" x14ac:dyDescent="0.25">
      <c r="D23" s="95" t="s">
        <v>77</v>
      </c>
      <c r="E23" s="96"/>
      <c r="F23" s="96"/>
      <c r="G23" s="96"/>
      <c r="H23" s="96"/>
      <c r="I23" s="96"/>
      <c r="J23" s="97"/>
    </row>
    <row r="24" spans="2:10" x14ac:dyDescent="0.25">
      <c r="B24">
        <v>62</v>
      </c>
      <c r="D24" s="59">
        <v>3</v>
      </c>
      <c r="E24" s="22" t="str">
        <f>VLOOKUP(B24,СВОД!$D$6:$Q$103,2,FALSE)</f>
        <v>Самара-1</v>
      </c>
      <c r="F24" s="22" t="str">
        <f>VLOOKUP(B24,СВОД!$D$6:$Q$103,5,FALSE)</f>
        <v>Колесников Семен Александрович</v>
      </c>
      <c r="G24" s="66">
        <f>VLOOKUP(B24,СВОД!$D$6:$Q$103,6,FALSE)</f>
        <v>36831</v>
      </c>
      <c r="H24" s="63" t="str">
        <f>VLOOKUP(B24,СВОД!$D$6:$Q$103,7,FALSE)</f>
        <v>м</v>
      </c>
      <c r="I24" s="63"/>
      <c r="J24" s="63">
        <v>1</v>
      </c>
    </row>
    <row r="25" spans="2:10" x14ac:dyDescent="0.25">
      <c r="B25">
        <v>51</v>
      </c>
      <c r="D25" s="63">
        <v>2</v>
      </c>
      <c r="E25" s="22" t="str">
        <f>VLOOKUP(B25,СВОД!$D$6:$Q$103,2,FALSE)</f>
        <v>Самара-2</v>
      </c>
      <c r="F25" s="22" t="str">
        <f>VLOOKUP(B25,СВОД!$D$6:$Q$103,5,FALSE)</f>
        <v>Аполонов Боир Боирович</v>
      </c>
      <c r="G25" s="66">
        <f>VLOOKUP(B25,СВОД!$D$6:$Q$103,6,FALSE)</f>
        <v>37487</v>
      </c>
      <c r="H25" s="63" t="str">
        <f>VLOOKUP(B25,СВОД!$D$6:$Q$103,7,FALSE)</f>
        <v>м</v>
      </c>
      <c r="I25" s="63"/>
      <c r="J25" s="63">
        <v>2</v>
      </c>
    </row>
    <row r="26" spans="2:10" x14ac:dyDescent="0.25">
      <c r="B26">
        <v>41</v>
      </c>
      <c r="D26" s="59">
        <v>1</v>
      </c>
      <c r="E26" s="22" t="str">
        <f>VLOOKUP(B26,СВОД!$D$6:$Q$103,2,FALSE)</f>
        <v>Тольятти-1</v>
      </c>
      <c r="F26" s="22" t="str">
        <f>VLOOKUP(B26,СВОД!$D$6:$Q$103,5,FALSE)</f>
        <v>Сорокин Андрей Алексеевич</v>
      </c>
      <c r="G26" s="66">
        <f>VLOOKUP(B26,СВОД!$D$6:$Q$103,6,FALSE)</f>
        <v>40064</v>
      </c>
      <c r="H26" s="63" t="str">
        <f>VLOOKUP(B26,СВОД!$D$6:$Q$103,7,FALSE)</f>
        <v>м</v>
      </c>
      <c r="I26" s="63"/>
      <c r="J26" s="63">
        <v>3</v>
      </c>
    </row>
    <row r="27" spans="2:10" x14ac:dyDescent="0.25">
      <c r="B27">
        <v>203</v>
      </c>
      <c r="D27" s="59">
        <v>5</v>
      </c>
      <c r="E27" s="22" t="str">
        <f>VLOOKUP(B27,СВОД!$D$6:$Q$103,2,FALSE)</f>
        <v>Жигулевск</v>
      </c>
      <c r="F27" s="22" t="str">
        <f>VLOOKUP(B27,СВОД!$D$6:$Q$103,5,FALSE)</f>
        <v>Никонов Егор Николаевич</v>
      </c>
      <c r="G27" s="66">
        <f>VLOOKUP(B27,СВОД!$D$6:$Q$103,6,FALSE)</f>
        <v>38064</v>
      </c>
      <c r="H27" s="63" t="str">
        <f>VLOOKUP(B27,СВОД!$D$6:$Q$103,7,FALSE)</f>
        <v>м</v>
      </c>
      <c r="I27" s="63"/>
      <c r="J27" s="63">
        <v>4</v>
      </c>
    </row>
    <row r="28" spans="2:10" x14ac:dyDescent="0.25">
      <c r="B28">
        <v>183</v>
      </c>
      <c r="D28" s="59">
        <v>4</v>
      </c>
      <c r="E28" s="22" t="str">
        <f>VLOOKUP(B28,СВОД!$D$6:$Q$103,2,FALSE)</f>
        <v>Похвистнево</v>
      </c>
      <c r="F28" s="22" t="str">
        <f>VLOOKUP(B28,СВОД!$D$6:$Q$103,5,FALSE)</f>
        <v>Поликарпов Андрей сергеевич</v>
      </c>
      <c r="G28" s="66">
        <f>VLOOKUP(B28,СВОД!$D$6:$Q$103,6,FALSE)</f>
        <v>37007</v>
      </c>
      <c r="H28" s="63" t="str">
        <f>VLOOKUP(B28,СВОД!$D$6:$Q$103,7,FALSE)</f>
        <v>м</v>
      </c>
      <c r="I28" s="63"/>
      <c r="J28" s="63">
        <v>5</v>
      </c>
    </row>
    <row r="29" spans="2:10" x14ac:dyDescent="0.25">
      <c r="B29">
        <v>221</v>
      </c>
      <c r="D29" s="59">
        <v>6</v>
      </c>
      <c r="E29" s="22" t="str">
        <f>VLOOKUP(B29,СВОД!$D$6:$Q$103,2,FALSE)</f>
        <v>Нефтегорский</v>
      </c>
      <c r="F29" s="22" t="str">
        <f>VLOOKUP(B29,СВОД!$D$6:$Q$103,5,FALSE)</f>
        <v>Зиновьев Виталий Алексеевич</v>
      </c>
      <c r="G29" s="66">
        <f>VLOOKUP(B29,СВОД!$D$6:$Q$103,6,FALSE)</f>
        <v>38534</v>
      </c>
      <c r="H29" s="63" t="str">
        <f>VLOOKUP(B29,СВОД!$D$6:$Q$103,7,FALSE)</f>
        <v>м</v>
      </c>
      <c r="I29" s="63"/>
      <c r="J29" s="63">
        <v>6</v>
      </c>
    </row>
    <row r="31" spans="2:10" x14ac:dyDescent="0.25">
      <c r="E31" t="s">
        <v>78</v>
      </c>
    </row>
    <row r="32" spans="2:10" x14ac:dyDescent="0.25">
      <c r="E32" t="s">
        <v>83</v>
      </c>
      <c r="G32" t="s">
        <v>84</v>
      </c>
    </row>
  </sheetData>
  <sortState ref="B24:J29">
    <sortCondition ref="J24:J29"/>
  </sortState>
  <mergeCells count="6">
    <mergeCell ref="D2:J2"/>
    <mergeCell ref="D4:J4"/>
    <mergeCell ref="D20:J20"/>
    <mergeCell ref="D10:J10"/>
    <mergeCell ref="D23:J23"/>
    <mergeCell ref="D14:J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8"/>
  <sheetViews>
    <sheetView tabSelected="1" workbookViewId="0">
      <selection activeCell="F13" sqref="F13"/>
    </sheetView>
  </sheetViews>
  <sheetFormatPr defaultRowHeight="15" x14ac:dyDescent="0.25"/>
  <cols>
    <col min="1" max="1" width="2.42578125" customWidth="1"/>
    <col min="2" max="2" width="4" bestFit="1" customWidth="1"/>
    <col min="3" max="3" width="1.7109375" customWidth="1"/>
    <col min="4" max="4" width="6.7109375" customWidth="1"/>
    <col min="5" max="5" width="25.28515625" bestFit="1" customWidth="1"/>
    <col min="6" max="6" width="37.85546875" customWidth="1"/>
    <col min="7" max="7" width="12.140625" customWidth="1"/>
    <col min="8" max="8" width="6.5703125" style="2" customWidth="1"/>
    <col min="9" max="10" width="6.85546875" style="2" customWidth="1"/>
  </cols>
  <sheetData>
    <row r="2" spans="2:10" ht="23.25" x14ac:dyDescent="0.35">
      <c r="B2" s="61"/>
      <c r="C2" s="61"/>
      <c r="D2" s="89" t="str">
        <f>СВОД!F2</f>
        <v>Фестиваль среди детей-инвалидов в 2018 году</v>
      </c>
      <c r="E2" s="89"/>
      <c r="F2" s="89"/>
      <c r="G2" s="89"/>
      <c r="H2" s="89"/>
      <c r="I2" s="89"/>
      <c r="J2" s="89"/>
    </row>
    <row r="3" spans="2:10" ht="23.25" x14ac:dyDescent="0.35">
      <c r="B3" s="61"/>
      <c r="C3" s="61"/>
      <c r="D3" s="67"/>
      <c r="E3" s="67"/>
      <c r="F3" s="67"/>
      <c r="G3" s="67"/>
      <c r="H3" s="67"/>
      <c r="I3" s="67"/>
      <c r="J3" s="67"/>
    </row>
    <row r="4" spans="2:10" ht="15.75" x14ac:dyDescent="0.25">
      <c r="D4" s="90" t="s">
        <v>67</v>
      </c>
      <c r="E4" s="90"/>
      <c r="F4" s="90"/>
      <c r="G4" s="90"/>
      <c r="H4" s="90"/>
      <c r="I4" s="90"/>
      <c r="J4" s="90"/>
    </row>
    <row r="5" spans="2:10" ht="15.75" x14ac:dyDescent="0.25">
      <c r="D5" s="62"/>
      <c r="E5" s="62"/>
      <c r="F5" s="62"/>
      <c r="G5" s="62"/>
      <c r="H5" s="62"/>
      <c r="I5" s="62"/>
      <c r="J5" s="62"/>
    </row>
    <row r="6" spans="2:10" x14ac:dyDescent="0.25">
      <c r="E6" s="65">
        <f>СВОД!G4</f>
        <v>43187</v>
      </c>
      <c r="J6" s="60" t="s">
        <v>59</v>
      </c>
    </row>
    <row r="7" spans="2:10" ht="57" x14ac:dyDescent="0.25">
      <c r="D7" s="64" t="s">
        <v>57</v>
      </c>
      <c r="E7" s="21" t="s">
        <v>0</v>
      </c>
      <c r="F7" s="21" t="s">
        <v>24</v>
      </c>
      <c r="G7" s="21" t="s">
        <v>25</v>
      </c>
      <c r="H7" s="21" t="s">
        <v>26</v>
      </c>
      <c r="I7" s="57" t="s">
        <v>74</v>
      </c>
      <c r="J7" s="57" t="s">
        <v>73</v>
      </c>
    </row>
    <row r="9" spans="2:10" x14ac:dyDescent="0.25">
      <c r="D9" s="95" t="s">
        <v>76</v>
      </c>
      <c r="E9" s="96"/>
      <c r="F9" s="96"/>
      <c r="G9" s="96"/>
      <c r="H9" s="96"/>
      <c r="I9" s="96"/>
      <c r="J9" s="97"/>
    </row>
    <row r="10" spans="2:10" ht="18" customHeight="1" x14ac:dyDescent="0.25">
      <c r="B10" s="105">
        <v>193</v>
      </c>
      <c r="D10" s="59">
        <v>9</v>
      </c>
      <c r="E10" s="22" t="str">
        <f>VLOOKUP(B10,СВОД!$D$6:$Q$103,2,FALSE)</f>
        <v>Приволжский</v>
      </c>
      <c r="F10" s="22" t="str">
        <f>VLOOKUP(B10,СВОД!$D$6:$Q$103,5,FALSE)</f>
        <v>Лутошкина Мария Валерьевна</v>
      </c>
      <c r="G10" s="66">
        <f>VLOOKUP(B10,СВОД!$D$6:$Q$103,6,FALSE)</f>
        <v>36257</v>
      </c>
      <c r="H10" s="63" t="str">
        <f>VLOOKUP(B10,СВОД!$D$6:$Q$103,7,FALSE)</f>
        <v>ж</v>
      </c>
      <c r="I10" s="63"/>
      <c r="J10" s="63">
        <v>1</v>
      </c>
    </row>
    <row r="11" spans="2:10" ht="18" customHeight="1" x14ac:dyDescent="0.25">
      <c r="B11" s="105">
        <v>65</v>
      </c>
      <c r="D11" s="63">
        <v>4</v>
      </c>
      <c r="E11" s="22" t="str">
        <f>VLOOKUP(B11,СВОД!$D$6:$Q$103,2,FALSE)</f>
        <v>Самара-1</v>
      </c>
      <c r="F11" s="22" t="str">
        <f>VLOOKUP(B11,СВОД!$D$6:$Q$103,5,FALSE)</f>
        <v>Ульманен Анна Альбертовна</v>
      </c>
      <c r="G11" s="66">
        <f>VLOOKUP(B11,СВОД!$D$6:$Q$103,6,FALSE)</f>
        <v>38152</v>
      </c>
      <c r="H11" s="63" t="str">
        <f>VLOOKUP(B11,СВОД!$D$6:$Q$103,7,FALSE)</f>
        <v>ж</v>
      </c>
      <c r="I11" s="63"/>
      <c r="J11" s="63">
        <v>2</v>
      </c>
    </row>
    <row r="12" spans="2:10" ht="18" customHeight="1" x14ac:dyDescent="0.25">
      <c r="B12" s="105">
        <v>92</v>
      </c>
      <c r="D12" s="63">
        <v>5</v>
      </c>
      <c r="E12" s="22" t="str">
        <f>VLOOKUP(B12,СВОД!$D$6:$Q$103,2,FALSE)</f>
        <v>Сызрань</v>
      </c>
      <c r="F12" s="22" t="str">
        <f>VLOOKUP(B12,СВОД!$D$6:$Q$103,5,FALSE)</f>
        <v>Иевлева София Владимировна</v>
      </c>
      <c r="G12" s="66">
        <f>VLOOKUP(B12,СВОД!$D$6:$Q$103,6,FALSE)</f>
        <v>38237</v>
      </c>
      <c r="H12" s="63" t="str">
        <f>VLOOKUP(B12,СВОД!$D$6:$Q$103,7,FALSE)</f>
        <v>ж</v>
      </c>
      <c r="I12" s="63"/>
      <c r="J12" s="63">
        <v>3</v>
      </c>
    </row>
    <row r="13" spans="2:10" ht="18" customHeight="1" x14ac:dyDescent="0.25">
      <c r="B13" s="105">
        <v>201</v>
      </c>
      <c r="D13" s="59">
        <v>10</v>
      </c>
      <c r="E13" s="22" t="str">
        <f>VLOOKUP(B13,СВОД!$D$6:$Q$103,2,FALSE)</f>
        <v>Жигулевск</v>
      </c>
      <c r="F13" s="22" t="str">
        <f>VLOOKUP(B13,СВОД!$D$6:$Q$103,5,FALSE)</f>
        <v>Кириллова Снежана Геннадьевна</v>
      </c>
      <c r="G13" s="66">
        <f>VLOOKUP(B13,СВОД!$D$6:$Q$103,6,FALSE)</f>
        <v>38381</v>
      </c>
      <c r="H13" s="63" t="str">
        <f>VLOOKUP(B13,СВОД!$D$6:$Q$103,7,FALSE)</f>
        <v>ж</v>
      </c>
      <c r="I13" s="63"/>
      <c r="J13" s="63">
        <v>4</v>
      </c>
    </row>
    <row r="14" spans="2:10" ht="18" customHeight="1" x14ac:dyDescent="0.25">
      <c r="B14" s="105">
        <v>3</v>
      </c>
      <c r="D14" s="59">
        <v>2</v>
      </c>
      <c r="E14" s="22" t="str">
        <f>VLOOKUP(B14,СВОД!$D$6:$Q$103,2,FALSE)</f>
        <v>Волжский</v>
      </c>
      <c r="F14" s="22" t="str">
        <f>VLOOKUP(B14,СВОД!$D$6:$Q$103,5,FALSE)</f>
        <v>Петрова Виктория Валерьевна</v>
      </c>
      <c r="G14" s="66">
        <f>VLOOKUP(B14,СВОД!$D$6:$Q$103,6,FALSE)</f>
        <v>38777</v>
      </c>
      <c r="H14" s="63" t="str">
        <f>VLOOKUP(B14,СВОД!$D$6:$Q$103,7,FALSE)</f>
        <v>ж</v>
      </c>
      <c r="I14" s="63"/>
      <c r="J14" s="63">
        <v>5</v>
      </c>
    </row>
    <row r="15" spans="2:10" ht="18" customHeight="1" x14ac:dyDescent="0.25">
      <c r="B15" s="105">
        <v>101</v>
      </c>
      <c r="D15" s="63">
        <v>6</v>
      </c>
      <c r="E15" s="22" t="str">
        <f>VLOOKUP(B15,СВОД!$D$6:$Q$103,2,FALSE)</f>
        <v>Красноярский</v>
      </c>
      <c r="F15" s="22" t="str">
        <f>VLOOKUP(B15,СВОД!$D$6:$Q$103,5,FALSE)</f>
        <v>Балышева Светлана Анатольевна</v>
      </c>
      <c r="G15" s="66">
        <f>VLOOKUP(B15,СВОД!$D$6:$Q$103,6,FALSE)</f>
        <v>38620</v>
      </c>
      <c r="H15" s="63" t="str">
        <f>VLOOKUP(B15,СВОД!$D$6:$Q$103,7,FALSE)</f>
        <v>ж</v>
      </c>
      <c r="I15" s="63"/>
      <c r="J15" s="63">
        <v>6</v>
      </c>
    </row>
    <row r="16" spans="2:10" ht="18" customHeight="1" x14ac:dyDescent="0.25">
      <c r="B16" s="105">
        <v>1</v>
      </c>
      <c r="D16" s="63">
        <v>1</v>
      </c>
      <c r="E16" s="22" t="str">
        <f>VLOOKUP(B16,СВОД!$D$6:$Q$103,2,FALSE)</f>
        <v>Волжский</v>
      </c>
      <c r="F16" s="22" t="str">
        <f>VLOOKUP(B16,СВОД!$D$6:$Q$103,5,FALSE)</f>
        <v>Иноземцева Маргарита Сергеевна</v>
      </c>
      <c r="G16" s="66">
        <f>VLOOKUP(B16,СВОД!$D$6:$Q$103,6,FALSE)</f>
        <v>37776</v>
      </c>
      <c r="H16" s="63" t="str">
        <f>VLOOKUP(B16,СВОД!$D$6:$Q$103,7,FALSE)</f>
        <v>ж</v>
      </c>
      <c r="I16" s="63"/>
      <c r="J16" s="63">
        <v>7</v>
      </c>
    </row>
    <row r="17" spans="2:10" ht="18" customHeight="1" x14ac:dyDescent="0.25">
      <c r="B17" s="105">
        <v>123</v>
      </c>
      <c r="D17" s="63">
        <v>7</v>
      </c>
      <c r="E17" s="22" t="str">
        <f>VLOOKUP(B17,СВОД!$D$6:$Q$103,2,FALSE)</f>
        <v>Кинель-Черкасский</v>
      </c>
      <c r="F17" s="22" t="str">
        <f>VLOOKUP(B17,СВОД!$D$6:$Q$103,5,FALSE)</f>
        <v>Михайленко Елена Юрьевна</v>
      </c>
      <c r="G17" s="66">
        <f>VLOOKUP(B17,СВОД!$D$6:$Q$103,6,FALSE)</f>
        <v>38973</v>
      </c>
      <c r="H17" s="63" t="str">
        <f>VLOOKUP(B17,СВОД!$D$6:$Q$103,7,FALSE)</f>
        <v>ж</v>
      </c>
      <c r="I17" s="63"/>
      <c r="J17" s="63">
        <v>8</v>
      </c>
    </row>
    <row r="18" spans="2:10" ht="18" customHeight="1" x14ac:dyDescent="0.25">
      <c r="B18" s="105">
        <v>181</v>
      </c>
      <c r="D18" s="59">
        <v>8</v>
      </c>
      <c r="E18" s="22" t="str">
        <f>VLOOKUP(B18,СВОД!$D$6:$Q$103,2,FALSE)</f>
        <v>Похвистнево</v>
      </c>
      <c r="F18" s="22" t="str">
        <f>VLOOKUP(B18,СВОД!$D$6:$Q$103,5,FALSE)</f>
        <v>Бакулина Любовь Андреевна</v>
      </c>
      <c r="G18" s="66">
        <f>VLOOKUP(B18,СВОД!$D$6:$Q$103,6,FALSE)</f>
        <v>38426</v>
      </c>
      <c r="H18" s="63" t="str">
        <f>VLOOKUP(B18,СВОД!$D$6:$Q$103,7,FALSE)</f>
        <v>ж</v>
      </c>
      <c r="I18" s="63"/>
      <c r="J18" s="63">
        <v>9</v>
      </c>
    </row>
    <row r="19" spans="2:10" ht="18" customHeight="1" x14ac:dyDescent="0.25">
      <c r="B19" s="105">
        <v>5</v>
      </c>
      <c r="D19" s="59">
        <v>3</v>
      </c>
      <c r="E19" s="22" t="str">
        <f>VLOOKUP(B19,СВОД!$D$6:$Q$103,2,FALSE)</f>
        <v>Сергиевский</v>
      </c>
      <c r="F19" s="22" t="str">
        <f>VLOOKUP(B19,СВОД!$D$6:$Q$103,5,FALSE)</f>
        <v>Иванова Ольга Сергеевна</v>
      </c>
      <c r="G19" s="66">
        <f>VLOOKUP(B19,СВОД!$D$6:$Q$103,6,FALSE)</f>
        <v>38418</v>
      </c>
      <c r="H19" s="63" t="str">
        <f>VLOOKUP(B19,СВОД!$D$6:$Q$103,7,FALSE)</f>
        <v>ж</v>
      </c>
      <c r="I19" s="63"/>
      <c r="J19" s="63">
        <v>10</v>
      </c>
    </row>
    <row r="21" spans="2:10" x14ac:dyDescent="0.25">
      <c r="D21" s="95" t="s">
        <v>77</v>
      </c>
      <c r="E21" s="96"/>
      <c r="F21" s="96"/>
      <c r="G21" s="96"/>
      <c r="H21" s="96"/>
      <c r="I21" s="96"/>
      <c r="J21" s="97"/>
    </row>
    <row r="22" spans="2:10" ht="18" customHeight="1" x14ac:dyDescent="0.25">
      <c r="B22">
        <v>151</v>
      </c>
      <c r="D22" s="63">
        <v>10</v>
      </c>
      <c r="E22" s="22" t="str">
        <f>VLOOKUP(B22,СВОД!$D$6:$Q$103,2,FALSE)</f>
        <v>Кинель</v>
      </c>
      <c r="F22" s="22" t="str">
        <f>VLOOKUP(B22,СВОД!$D$6:$Q$103,5,FALSE)</f>
        <v>Беляев Дмитрий Михайлович</v>
      </c>
      <c r="G22" s="66">
        <f>VLOOKUP(B22,СВОД!$D$6:$Q$103,6,FALSE)</f>
        <v>38735</v>
      </c>
      <c r="H22" s="63" t="str">
        <f>VLOOKUP(B22,СВОД!$D$6:$Q$103,7,FALSE)</f>
        <v>м</v>
      </c>
      <c r="I22" s="63"/>
      <c r="J22" s="63">
        <v>1</v>
      </c>
    </row>
    <row r="23" spans="2:10" ht="18" customHeight="1" x14ac:dyDescent="0.25">
      <c r="B23">
        <v>154</v>
      </c>
      <c r="D23" s="63">
        <v>11</v>
      </c>
      <c r="E23" s="22" t="str">
        <f>VLOOKUP(B23,СВОД!$D$6:$Q$103,2,FALSE)</f>
        <v>Кинель</v>
      </c>
      <c r="F23" s="22" t="str">
        <f>VLOOKUP(B23,СВОД!$D$6:$Q$103,5,FALSE)</f>
        <v>Дмитриев Иван Алексеевич</v>
      </c>
      <c r="G23" s="66">
        <f>VLOOKUP(B23,СВОД!$D$6:$Q$103,6,FALSE)</f>
        <v>37809</v>
      </c>
      <c r="H23" s="63" t="str">
        <f>VLOOKUP(B23,СВОД!$D$6:$Q$103,7,FALSE)</f>
        <v>м</v>
      </c>
      <c r="I23" s="63"/>
      <c r="J23" s="63">
        <v>2</v>
      </c>
    </row>
    <row r="24" spans="2:10" ht="18" customHeight="1" x14ac:dyDescent="0.25">
      <c r="B24">
        <v>42</v>
      </c>
      <c r="D24" s="59">
        <v>3</v>
      </c>
      <c r="E24" s="22" t="str">
        <f>VLOOKUP(B24,СВОД!$D$6:$Q$103,2,FALSE)</f>
        <v>Тольятти-1</v>
      </c>
      <c r="F24" s="22" t="str">
        <f>VLOOKUP(B24,СВОД!$D$6:$Q$103,5,FALSE)</f>
        <v>Гудков Николай Васильевич</v>
      </c>
      <c r="G24" s="66">
        <f>VLOOKUP(B24,СВОД!$D$6:$Q$103,6,FALSE)</f>
        <v>37583</v>
      </c>
      <c r="H24" s="63" t="str">
        <f>VLOOKUP(B24,СВОД!$D$6:$Q$103,7,FALSE)</f>
        <v>м</v>
      </c>
      <c r="I24" s="63"/>
      <c r="J24" s="63">
        <v>3</v>
      </c>
    </row>
    <row r="25" spans="2:10" ht="18" customHeight="1" x14ac:dyDescent="0.25">
      <c r="B25">
        <v>223</v>
      </c>
      <c r="D25" s="63">
        <v>13</v>
      </c>
      <c r="E25" s="22" t="str">
        <f>VLOOKUP(B25,СВОД!$D$6:$Q$103,2,FALSE)</f>
        <v>Нефтегорский</v>
      </c>
      <c r="F25" s="22" t="str">
        <f>VLOOKUP(B25,СВОД!$D$6:$Q$103,5,FALSE)</f>
        <v>Денисов Алексей Валерьевич</v>
      </c>
      <c r="G25" s="66">
        <f>VLOOKUP(B25,СВОД!$D$6:$Q$103,6,FALSE)</f>
        <v>38182</v>
      </c>
      <c r="H25" s="63" t="str">
        <f>VLOOKUP(B25,СВОД!$D$6:$Q$103,7,FALSE)</f>
        <v>м</v>
      </c>
      <c r="I25" s="63"/>
      <c r="J25" s="63">
        <v>4</v>
      </c>
    </row>
    <row r="26" spans="2:10" ht="18" customHeight="1" x14ac:dyDescent="0.25">
      <c r="B26">
        <v>113</v>
      </c>
      <c r="D26" s="63">
        <v>7</v>
      </c>
      <c r="E26" s="22" t="str">
        <f>VLOOKUP(B26,СВОД!$D$6:$Q$103,2,FALSE)</f>
        <v>Отрадный</v>
      </c>
      <c r="F26" s="22" t="str">
        <f>VLOOKUP(B26,СВОД!$D$6:$Q$103,5,FALSE)</f>
        <v>Феклов Кирилл Юрьевич</v>
      </c>
      <c r="G26" s="66">
        <f>VLOOKUP(B26,СВОД!$D$6:$Q$103,6,FALSE)</f>
        <v>38260</v>
      </c>
      <c r="H26" s="63" t="str">
        <f>VLOOKUP(B26,СВОД!$D$6:$Q$103,7,FALSE)</f>
        <v>м</v>
      </c>
      <c r="I26" s="63"/>
      <c r="J26" s="63">
        <v>5</v>
      </c>
    </row>
    <row r="27" spans="2:10" ht="18" customHeight="1" x14ac:dyDescent="0.25">
      <c r="B27" s="105">
        <v>4</v>
      </c>
      <c r="D27" s="59">
        <v>1</v>
      </c>
      <c r="E27" s="22" t="str">
        <f>VLOOKUP(B27,СВОД!$D$6:$Q$103,2,FALSE)</f>
        <v>Сергиевский</v>
      </c>
      <c r="F27" s="22" t="str">
        <f>VLOOKUP(B27,СВОД!$D$6:$Q$103,5,FALSE)</f>
        <v>Назаров Никита Сергеевич</v>
      </c>
      <c r="G27" s="66">
        <f>VLOOKUP(B27,СВОД!$D$6:$Q$103,6,FALSE)</f>
        <v>37063</v>
      </c>
      <c r="H27" s="63" t="str">
        <f>VLOOKUP(B27,СВОД!$D$6:$Q$103,7,FALSE)</f>
        <v>м</v>
      </c>
      <c r="I27" s="63"/>
      <c r="J27" s="63">
        <v>6</v>
      </c>
    </row>
    <row r="28" spans="2:10" ht="18" customHeight="1" x14ac:dyDescent="0.25">
      <c r="B28">
        <v>103</v>
      </c>
      <c r="D28" s="59">
        <v>5</v>
      </c>
      <c r="E28" s="22" t="str">
        <f>VLOOKUP(B28,СВОД!$D$6:$Q$103,2,FALSE)</f>
        <v>Красноярский</v>
      </c>
      <c r="F28" s="22" t="str">
        <f>VLOOKUP(B28,СВОД!$D$6:$Q$103,5,FALSE)</f>
        <v>Никонов Никита Александрович</v>
      </c>
      <c r="G28" s="66">
        <f>VLOOKUP(B28,СВОД!$D$6:$Q$103,6,FALSE)</f>
        <v>38504</v>
      </c>
      <c r="H28" s="63" t="str">
        <f>VLOOKUP(B28,СВОД!$D$6:$Q$103,7,FALSE)</f>
        <v>м</v>
      </c>
      <c r="I28" s="63"/>
      <c r="J28" s="63">
        <v>7</v>
      </c>
    </row>
    <row r="29" spans="2:10" ht="18" customHeight="1" x14ac:dyDescent="0.25">
      <c r="B29">
        <v>104</v>
      </c>
      <c r="D29" s="63">
        <v>6</v>
      </c>
      <c r="E29" s="22" t="str">
        <f>VLOOKUP(B29,СВОД!$D$6:$Q$103,2,FALSE)</f>
        <v>Красноярский</v>
      </c>
      <c r="F29" s="22" t="str">
        <f>VLOOKUP(B29,СВОД!$D$6:$Q$103,5,FALSE)</f>
        <v>Храджян Акоп Гарникович</v>
      </c>
      <c r="G29" s="66">
        <f>VLOOKUP(B29,СВОД!$D$6:$Q$103,6,FALSE)</f>
        <v>38639</v>
      </c>
      <c r="H29" s="63" t="str">
        <f>VLOOKUP(B29,СВОД!$D$6:$Q$103,7,FALSE)</f>
        <v>м</v>
      </c>
      <c r="I29" s="63"/>
      <c r="J29" s="63">
        <v>8</v>
      </c>
    </row>
    <row r="30" spans="2:10" ht="18" customHeight="1" x14ac:dyDescent="0.25">
      <c r="B30">
        <v>132</v>
      </c>
      <c r="D30" s="63">
        <v>9</v>
      </c>
      <c r="E30" s="22" t="str">
        <f>VLOOKUP(B30,СВОД!$D$6:$Q$103,2,FALSE)</f>
        <v>Сызранский</v>
      </c>
      <c r="F30" s="22" t="str">
        <f>VLOOKUP(B30,СВОД!$D$6:$Q$103,5,FALSE)</f>
        <v>Петряков Николай Евгеньевич</v>
      </c>
      <c r="G30" s="66">
        <f>VLOOKUP(B30,СВОД!$D$6:$Q$103,6,FALSE)</f>
        <v>39083</v>
      </c>
      <c r="H30" s="63" t="str">
        <f>VLOOKUP(B30,СВОД!$D$6:$Q$103,7,FALSE)</f>
        <v>м</v>
      </c>
      <c r="I30" s="63"/>
      <c r="J30" s="63">
        <v>9</v>
      </c>
    </row>
    <row r="31" spans="2:10" ht="18" customHeight="1" x14ac:dyDescent="0.25">
      <c r="B31">
        <v>55</v>
      </c>
      <c r="D31" s="63">
        <v>4</v>
      </c>
      <c r="E31" s="22" t="str">
        <f>VLOOKUP(B31,СВОД!$D$6:$Q$103,2,FALSE)</f>
        <v>Самара-2</v>
      </c>
      <c r="F31" s="22" t="str">
        <f>VLOOKUP(B31,СВОД!$D$6:$Q$103,5,FALSE)</f>
        <v>Васянин Макар Олегович</v>
      </c>
      <c r="G31" s="66">
        <f>VLOOKUP(B31,СВОД!$D$6:$Q$103,6,FALSE)</f>
        <v>38530</v>
      </c>
      <c r="H31" s="63" t="str">
        <f>VLOOKUP(B31,СВОД!$D$6:$Q$103,7,FALSE)</f>
        <v>м</v>
      </c>
      <c r="I31" s="63"/>
      <c r="J31" s="63">
        <v>10</v>
      </c>
    </row>
    <row r="32" spans="2:10" ht="18" customHeight="1" x14ac:dyDescent="0.25">
      <c r="B32">
        <v>131</v>
      </c>
      <c r="D32" s="63">
        <v>8</v>
      </c>
      <c r="E32" s="22" t="str">
        <f>VLOOKUP(B32,СВОД!$D$6:$Q$103,2,FALSE)</f>
        <v>Сызранский</v>
      </c>
      <c r="F32" s="22" t="str">
        <f>VLOOKUP(B32,СВОД!$D$6:$Q$103,5,FALSE)</f>
        <v>Петряков Александр Евгеньевич</v>
      </c>
      <c r="G32" s="66">
        <f>VLOOKUP(B32,СВОД!$D$6:$Q$103,6,FALSE)</f>
        <v>39083</v>
      </c>
      <c r="H32" s="63" t="str">
        <f>VLOOKUP(B32,СВОД!$D$6:$Q$103,7,FALSE)</f>
        <v>м</v>
      </c>
      <c r="I32" s="63"/>
      <c r="J32" s="63">
        <v>11</v>
      </c>
    </row>
    <row r="33" spans="2:10" ht="18" customHeight="1" x14ac:dyDescent="0.25">
      <c r="B33" s="105">
        <v>6</v>
      </c>
      <c r="D33" s="59">
        <v>2</v>
      </c>
      <c r="E33" s="22" t="str">
        <f>VLOOKUP(B33,СВОД!$D$6:$Q$103,2,FALSE)</f>
        <v>Сергиевский</v>
      </c>
      <c r="F33" s="22" t="str">
        <f>VLOOKUP(B33,СВОД!$D$6:$Q$103,5,FALSE)</f>
        <v>Дюльдин Виктор Владимирович</v>
      </c>
      <c r="G33" s="66">
        <f>VLOOKUP(B33,СВОД!$D$6:$Q$103,6,FALSE)</f>
        <v>38775</v>
      </c>
      <c r="H33" s="63" t="str">
        <f>VLOOKUP(B33,СВОД!$D$6:$Q$103,7,FALSE)</f>
        <v>м</v>
      </c>
      <c r="I33" s="63"/>
      <c r="J33" s="63">
        <v>12</v>
      </c>
    </row>
    <row r="34" spans="2:10" ht="18" customHeight="1" x14ac:dyDescent="0.25">
      <c r="B34">
        <v>211</v>
      </c>
      <c r="D34" s="63">
        <v>13</v>
      </c>
      <c r="E34" s="22" t="str">
        <f>VLOOKUP(B34,СВОД!$D$6:$Q$103,2,FALSE)</f>
        <v xml:space="preserve">Похвистневский </v>
      </c>
      <c r="F34" s="22" t="str">
        <f>VLOOKUP(B34,СВОД!$D$6:$Q$103,5,FALSE)</f>
        <v>Алеев Айрат Наилевич</v>
      </c>
      <c r="G34" s="66">
        <f>VLOOKUP(B34,СВОД!$D$6:$Q$103,6,FALSE)</f>
        <v>37510</v>
      </c>
      <c r="H34" s="63" t="str">
        <f>VLOOKUP(B34,СВОД!$D$6:$Q$103,7,FALSE)</f>
        <v>м</v>
      </c>
      <c r="I34" s="63"/>
      <c r="J34" s="63">
        <v>13</v>
      </c>
    </row>
    <row r="35" spans="2:10" ht="18" customHeight="1" x14ac:dyDescent="0.25">
      <c r="B35">
        <v>173</v>
      </c>
      <c r="D35" s="63">
        <v>12</v>
      </c>
      <c r="E35" s="22" t="str">
        <f>VLOOKUP(B35,СВОД!$D$6:$Q$103,2,FALSE)</f>
        <v>Чапаевск</v>
      </c>
      <c r="F35" s="22" t="str">
        <f>VLOOKUP(B35,СВОД!$D$6:$Q$103,5,FALSE)</f>
        <v>Сальников Павел Сергеевич</v>
      </c>
      <c r="G35" s="66">
        <f>VLOOKUP(B35,СВОД!$D$6:$Q$103,6,FALSE)</f>
        <v>38574</v>
      </c>
      <c r="H35" s="63" t="str">
        <f>VLOOKUP(B35,СВОД!$D$6:$Q$103,7,FALSE)</f>
        <v>м</v>
      </c>
      <c r="I35" s="63"/>
      <c r="J35" s="63">
        <v>14</v>
      </c>
    </row>
    <row r="37" spans="2:10" x14ac:dyDescent="0.25">
      <c r="E37" t="s">
        <v>78</v>
      </c>
    </row>
    <row r="38" spans="2:10" x14ac:dyDescent="0.25">
      <c r="E38" t="s">
        <v>79</v>
      </c>
      <c r="G38" t="s">
        <v>142</v>
      </c>
    </row>
  </sheetData>
  <sortState ref="B22:J35">
    <sortCondition ref="J22:J35"/>
  </sortState>
  <mergeCells count="4">
    <mergeCell ref="D2:J2"/>
    <mergeCell ref="D4:J4"/>
    <mergeCell ref="D9:J9"/>
    <mergeCell ref="D21:J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workbookViewId="0">
      <selection activeCell="K16" sqref="K16"/>
    </sheetView>
  </sheetViews>
  <sheetFormatPr defaultRowHeight="15" x14ac:dyDescent="0.25"/>
  <cols>
    <col min="1" max="1" width="2.42578125" customWidth="1"/>
    <col min="2" max="2" width="4" bestFit="1" customWidth="1"/>
    <col min="3" max="3" width="1.7109375" customWidth="1"/>
    <col min="4" max="4" width="6.7109375" customWidth="1"/>
    <col min="5" max="5" width="25.28515625" bestFit="1" customWidth="1"/>
    <col min="6" max="6" width="37.85546875" customWidth="1"/>
    <col min="7" max="7" width="12.140625" customWidth="1"/>
    <col min="8" max="8" width="6.5703125" style="2" customWidth="1"/>
    <col min="9" max="10" width="6.85546875" style="2" customWidth="1"/>
  </cols>
  <sheetData>
    <row r="2" spans="2:10" ht="23.25" x14ac:dyDescent="0.35">
      <c r="B2" s="61"/>
      <c r="C2" s="61"/>
      <c r="D2" s="89" t="str">
        <f>СВОД!F2</f>
        <v>Фестиваль среди детей-инвалидов в 2018 году</v>
      </c>
      <c r="E2" s="89"/>
      <c r="F2" s="89"/>
      <c r="G2" s="89"/>
      <c r="H2" s="89"/>
      <c r="I2" s="89"/>
      <c r="J2" s="89"/>
    </row>
    <row r="3" spans="2:10" ht="23.25" x14ac:dyDescent="0.35">
      <c r="B3" s="61"/>
      <c r="C3" s="61"/>
      <c r="D3" s="67"/>
      <c r="E3" s="67"/>
      <c r="F3" s="67"/>
      <c r="G3" s="67"/>
      <c r="H3" s="67"/>
      <c r="I3" s="67"/>
      <c r="J3" s="67"/>
    </row>
    <row r="4" spans="2:10" ht="15.75" x14ac:dyDescent="0.25">
      <c r="D4" s="90" t="s">
        <v>70</v>
      </c>
      <c r="E4" s="90"/>
      <c r="F4" s="90"/>
      <c r="G4" s="90"/>
      <c r="H4" s="90"/>
      <c r="I4" s="90"/>
      <c r="J4" s="90"/>
    </row>
    <row r="5" spans="2:10" ht="15.75" x14ac:dyDescent="0.25">
      <c r="D5" s="62"/>
      <c r="E5" s="62"/>
      <c r="F5" s="62"/>
      <c r="G5" s="62"/>
      <c r="H5" s="62"/>
      <c r="I5" s="62"/>
      <c r="J5" s="62"/>
    </row>
    <row r="6" spans="2:10" x14ac:dyDescent="0.25">
      <c r="E6" s="65">
        <f>СВОД!G4</f>
        <v>43187</v>
      </c>
      <c r="J6" s="60" t="s">
        <v>59</v>
      </c>
    </row>
    <row r="7" spans="2:10" ht="57" x14ac:dyDescent="0.25">
      <c r="D7" s="64" t="s">
        <v>57</v>
      </c>
      <c r="E7" s="21" t="s">
        <v>0</v>
      </c>
      <c r="F7" s="21" t="s">
        <v>24</v>
      </c>
      <c r="G7" s="21" t="s">
        <v>25</v>
      </c>
      <c r="H7" s="21" t="s">
        <v>26</v>
      </c>
      <c r="I7" s="57" t="s">
        <v>74</v>
      </c>
      <c r="J7" s="57" t="s">
        <v>73</v>
      </c>
    </row>
    <row r="8" spans="2:10" ht="18" customHeight="1" x14ac:dyDescent="0.25">
      <c r="B8">
        <v>7</v>
      </c>
      <c r="D8" s="21">
        <v>1</v>
      </c>
      <c r="E8" s="22" t="str">
        <f>VLOOKUP(B8,СВОД!$D$6:$Q$103,2,FALSE)</f>
        <v>Октябрьск</v>
      </c>
      <c r="F8" s="22" t="str">
        <f>VLOOKUP(B8,СВОД!$D$6:$Q$103,5,FALSE)</f>
        <v>Анисимова Мария Александровна</v>
      </c>
      <c r="G8" s="66">
        <f>VLOOKUP(B8,СВОД!$D$6:$Q$103,6,FALSE)</f>
        <v>38932</v>
      </c>
      <c r="H8" s="63" t="str">
        <f>VLOOKUP(B8,СВОД!$D$6:$Q$103,7,FALSE)</f>
        <v>ж</v>
      </c>
      <c r="I8" s="63">
        <v>0</v>
      </c>
      <c r="J8" s="63"/>
    </row>
    <row r="9" spans="2:10" ht="18" customHeight="1" x14ac:dyDescent="0.25">
      <c r="B9">
        <v>44</v>
      </c>
      <c r="D9" s="21">
        <v>2</v>
      </c>
      <c r="E9" s="22" t="str">
        <f>VLOOKUP(B9,СВОД!$D$6:$Q$103,2,FALSE)</f>
        <v>Тольятти-1</v>
      </c>
      <c r="F9" s="22" t="str">
        <f>VLOOKUP(B9,СВОД!$D$6:$Q$103,5,FALSE)</f>
        <v>Суровой Антон Михайлович</v>
      </c>
      <c r="G9" s="66">
        <f>VLOOKUP(B9,СВОД!$D$6:$Q$103,6,FALSE)</f>
        <v>36976</v>
      </c>
      <c r="H9" s="63" t="str">
        <f>VLOOKUP(B9,СВОД!$D$6:$Q$103,7,FALSE)</f>
        <v>м</v>
      </c>
      <c r="I9" s="63">
        <v>0</v>
      </c>
      <c r="J9" s="63"/>
    </row>
    <row r="10" spans="2:10" ht="18" customHeight="1" x14ac:dyDescent="0.25">
      <c r="B10">
        <v>54</v>
      </c>
      <c r="D10" s="63">
        <v>3</v>
      </c>
      <c r="E10" s="22" t="str">
        <f>VLOOKUP(B10,СВОД!$D$6:$Q$103,2,FALSE)</f>
        <v>Самара-2</v>
      </c>
      <c r="F10" s="22" t="str">
        <f>VLOOKUP(B10,СВОД!$D$6:$Q$103,5,FALSE)</f>
        <v>Янкин Андрей Викторович</v>
      </c>
      <c r="G10" s="66">
        <f>VLOOKUP(B10,СВОД!$D$6:$Q$103,6,FALSE)</f>
        <v>37150</v>
      </c>
      <c r="H10" s="63" t="str">
        <f>VLOOKUP(B10,СВОД!$D$6:$Q$103,7,FALSE)</f>
        <v>м</v>
      </c>
      <c r="I10" s="63">
        <v>20</v>
      </c>
      <c r="J10" s="63"/>
    </row>
    <row r="11" spans="2:10" ht="18" customHeight="1" x14ac:dyDescent="0.25">
      <c r="B11">
        <v>64</v>
      </c>
      <c r="D11" s="21">
        <v>4</v>
      </c>
      <c r="E11" s="22" t="str">
        <f>VLOOKUP(B11,СВОД!$D$6:$Q$103,2,FALSE)</f>
        <v>Самара-1</v>
      </c>
      <c r="F11" s="22" t="str">
        <f>VLOOKUP(B11,СВОД!$D$6:$Q$103,5,FALSE)</f>
        <v>Павлов Андрей Романович</v>
      </c>
      <c r="G11" s="66">
        <f>VLOOKUP(B11,СВОД!$D$6:$Q$103,6,FALSE)</f>
        <v>38331</v>
      </c>
      <c r="H11" s="63" t="str">
        <f>VLOOKUP(B11,СВОД!$D$6:$Q$103,7,FALSE)</f>
        <v>м</v>
      </c>
      <c r="I11" s="63">
        <v>40</v>
      </c>
      <c r="J11" s="63"/>
    </row>
    <row r="12" spans="2:10" ht="18" customHeight="1" x14ac:dyDescent="0.25">
      <c r="B12">
        <v>91</v>
      </c>
      <c r="D12" s="63">
        <v>5</v>
      </c>
      <c r="E12" s="22" t="str">
        <f>VLOOKUP(B12,СВОД!$D$6:$Q$103,2,FALSE)</f>
        <v>Сызрань</v>
      </c>
      <c r="F12" s="22" t="str">
        <f>VLOOKUP(B12,СВОД!$D$6:$Q$103,5,FALSE)</f>
        <v>Шикалова Анастасия Владимировна</v>
      </c>
      <c r="G12" s="66">
        <f>VLOOKUP(B12,СВОД!$D$6:$Q$103,6,FALSE)</f>
        <v>38304</v>
      </c>
      <c r="H12" s="63" t="str">
        <f>VLOOKUP(B12,СВОД!$D$6:$Q$103,7,FALSE)</f>
        <v>ж</v>
      </c>
      <c r="I12" s="63">
        <v>60</v>
      </c>
      <c r="J12" s="63"/>
    </row>
    <row r="13" spans="2:10" ht="18" customHeight="1" x14ac:dyDescent="0.25">
      <c r="B13">
        <v>114</v>
      </c>
      <c r="D13" s="21">
        <v>6</v>
      </c>
      <c r="E13" s="22" t="str">
        <f>VLOOKUP(B13,СВОД!$D$6:$Q$103,2,FALSE)</f>
        <v>Отрадный</v>
      </c>
      <c r="F13" s="22" t="str">
        <f>VLOOKUP(B13,СВОД!$D$6:$Q$103,5,FALSE)</f>
        <v>Тимонина Елизавета Игоревна</v>
      </c>
      <c r="G13" s="66">
        <f>VLOOKUP(B13,СВОД!$D$6:$Q$103,6,FALSE)</f>
        <v>38926</v>
      </c>
      <c r="H13" s="63" t="str">
        <f>VLOOKUP(B13,СВОД!$D$6:$Q$103,7,FALSE)</f>
        <v>ж</v>
      </c>
      <c r="I13" s="63">
        <v>0</v>
      </c>
      <c r="J13" s="63"/>
    </row>
    <row r="14" spans="2:10" ht="18" customHeight="1" x14ac:dyDescent="0.25">
      <c r="B14">
        <v>124</v>
      </c>
      <c r="D14" s="63">
        <v>7</v>
      </c>
      <c r="E14" s="22" t="str">
        <f>VLOOKUP(B14,СВОД!$D$6:$Q$103,2,FALSE)</f>
        <v>Кинель-Черкасский</v>
      </c>
      <c r="F14" s="22" t="str">
        <f>VLOOKUP(B14,СВОД!$D$6:$Q$103,5,FALSE)</f>
        <v>Старостин Борис Александрович</v>
      </c>
      <c r="G14" s="66">
        <f>VLOOKUP(B14,СВОД!$D$6:$Q$103,6,FALSE)</f>
        <v>38581</v>
      </c>
      <c r="H14" s="63" t="str">
        <f>VLOOKUP(B14,СВОД!$D$6:$Q$103,7,FALSE)</f>
        <v>м</v>
      </c>
      <c r="I14" s="63">
        <v>60</v>
      </c>
      <c r="J14" s="63"/>
    </row>
    <row r="15" spans="2:10" ht="18" customHeight="1" x14ac:dyDescent="0.25">
      <c r="B15">
        <v>142</v>
      </c>
      <c r="D15" s="21">
        <v>8</v>
      </c>
      <c r="E15" s="22" t="str">
        <f>VLOOKUP(B15,СВОД!$D$6:$Q$103,2,FALSE)</f>
        <v>Новокуйбышевск</v>
      </c>
      <c r="F15" s="22" t="str">
        <f>VLOOKUP(B15,СВОД!$D$6:$Q$103,5,FALSE)</f>
        <v>Ущанский Александр</v>
      </c>
      <c r="G15" s="66">
        <f>VLOOKUP(B15,СВОД!$D$6:$Q$103,6,FALSE)</f>
        <v>36746</v>
      </c>
      <c r="H15" s="63" t="str">
        <f>VLOOKUP(B15,СВОД!$D$6:$Q$103,7,FALSE)</f>
        <v>м</v>
      </c>
      <c r="I15" s="63">
        <v>40</v>
      </c>
      <c r="J15" s="63"/>
    </row>
    <row r="16" spans="2:10" ht="18" customHeight="1" x14ac:dyDescent="0.25">
      <c r="B16">
        <v>161</v>
      </c>
      <c r="D16" s="63">
        <v>9</v>
      </c>
      <c r="E16" s="22" t="str">
        <f>VLOOKUP(B16,СВОД!$D$6:$Q$103,2,FALSE)</f>
        <v>Борский</v>
      </c>
      <c r="F16" s="22" t="str">
        <f>VLOOKUP(B16,СВОД!$D$6:$Q$103,5,FALSE)</f>
        <v>Безгина Елена Анатольевна</v>
      </c>
      <c r="G16" s="66">
        <f>VLOOKUP(B16,СВОД!$D$6:$Q$103,6,FALSE)</f>
        <v>37101</v>
      </c>
      <c r="H16" s="63" t="str">
        <f>VLOOKUP(B16,СВОД!$D$6:$Q$103,7,FALSE)</f>
        <v>ж</v>
      </c>
      <c r="I16" s="63">
        <v>0</v>
      </c>
      <c r="J16" s="63"/>
    </row>
    <row r="17" spans="2:10" ht="18" customHeight="1" x14ac:dyDescent="0.25">
      <c r="B17">
        <v>162</v>
      </c>
      <c r="D17" s="21">
        <v>10</v>
      </c>
      <c r="E17" s="22" t="str">
        <f>VLOOKUP(B17,СВОД!$D$6:$Q$103,2,FALSE)</f>
        <v>Борский</v>
      </c>
      <c r="F17" s="22" t="str">
        <f>VLOOKUP(B17,СВОД!$D$6:$Q$103,5,FALSE)</f>
        <v>Пастухова Татьяна Александровна</v>
      </c>
      <c r="G17" s="66">
        <f>VLOOKUP(B17,СВОД!$D$6:$Q$103,6,FALSE)</f>
        <v>37482</v>
      </c>
      <c r="H17" s="63" t="str">
        <f>VLOOKUP(B17,СВОД!$D$6:$Q$103,7,FALSE)</f>
        <v>ж</v>
      </c>
      <c r="I17" s="63">
        <v>20</v>
      </c>
      <c r="J17" s="63"/>
    </row>
    <row r="18" spans="2:10" ht="18" customHeight="1" x14ac:dyDescent="0.25">
      <c r="B18">
        <v>171</v>
      </c>
      <c r="D18" s="63">
        <v>11</v>
      </c>
      <c r="E18" s="22" t="str">
        <f>VLOOKUP(B18,СВОД!$D$6:$Q$103,2,FALSE)</f>
        <v>Чапаевск</v>
      </c>
      <c r="F18" s="22" t="str">
        <f>VLOOKUP(B18,СВОД!$D$6:$Q$103,5,FALSE)</f>
        <v>Савин Александр Андреевич</v>
      </c>
      <c r="G18" s="66">
        <f>VLOOKUP(B18,СВОД!$D$6:$Q$103,6,FALSE)</f>
        <v>36621</v>
      </c>
      <c r="H18" s="63" t="str">
        <f>VLOOKUP(B18,СВОД!$D$6:$Q$103,7,FALSE)</f>
        <v>м</v>
      </c>
      <c r="I18" s="63">
        <v>0</v>
      </c>
      <c r="J18" s="63"/>
    </row>
    <row r="19" spans="2:10" ht="18" customHeight="1" x14ac:dyDescent="0.25">
      <c r="B19">
        <v>184</v>
      </c>
      <c r="D19" s="21">
        <v>12</v>
      </c>
      <c r="E19" s="22" t="str">
        <f>VLOOKUP(B19,СВОД!$D$6:$Q$103,2,FALSE)</f>
        <v>Похвистнево</v>
      </c>
      <c r="F19" s="22" t="str">
        <f>VLOOKUP(B19,СВОД!$D$6:$Q$103,5,FALSE)</f>
        <v>Сенаторова Варвара Михайловна</v>
      </c>
      <c r="G19" s="66">
        <f>VLOOKUP(B19,СВОД!$D$6:$Q$103,6,FALSE)</f>
        <v>37429</v>
      </c>
      <c r="H19" s="63" t="str">
        <f>VLOOKUP(B19,СВОД!$D$6:$Q$103,7,FALSE)</f>
        <v>ж</v>
      </c>
      <c r="I19" s="63">
        <v>0</v>
      </c>
      <c r="J19" s="63"/>
    </row>
    <row r="20" spans="2:10" ht="18" customHeight="1" x14ac:dyDescent="0.25">
      <c r="B20">
        <v>194</v>
      </c>
      <c r="D20" s="63">
        <v>13</v>
      </c>
      <c r="E20" s="22" t="str">
        <f>VLOOKUP(B20,СВОД!$D$6:$Q$103,2,FALSE)</f>
        <v>Приволжский</v>
      </c>
      <c r="F20" s="22" t="str">
        <f>VLOOKUP(B20,СВОД!$D$6:$Q$103,5,FALSE)</f>
        <v>Трофимова Надежда Александровна</v>
      </c>
      <c r="G20" s="66">
        <f>VLOOKUP(B20,СВОД!$D$6:$Q$103,6,FALSE)</f>
        <v>38157</v>
      </c>
      <c r="H20" s="63" t="str">
        <f>VLOOKUP(B20,СВОД!$D$6:$Q$103,7,FALSE)</f>
        <v>ж</v>
      </c>
      <c r="I20" s="63">
        <v>0</v>
      </c>
      <c r="J20" s="63"/>
    </row>
    <row r="21" spans="2:10" ht="18" customHeight="1" x14ac:dyDescent="0.25">
      <c r="B21">
        <v>204</v>
      </c>
      <c r="D21" s="21">
        <v>14</v>
      </c>
      <c r="E21" s="22" t="str">
        <f>VLOOKUP(B21,СВОД!$D$6:$Q$103,2,FALSE)</f>
        <v>Жигулевск</v>
      </c>
      <c r="F21" s="22" t="str">
        <f>VLOOKUP(B21,СВОД!$D$6:$Q$103,5,FALSE)</f>
        <v>Мазин Артем Александрович</v>
      </c>
      <c r="G21" s="66">
        <f>VLOOKUP(B21,СВОД!$D$6:$Q$103,6,FALSE)</f>
        <v>38065</v>
      </c>
      <c r="H21" s="63" t="str">
        <f>VLOOKUP(B21,СВОД!$D$6:$Q$103,7,FALSE)</f>
        <v>м</v>
      </c>
      <c r="I21" s="63">
        <v>0</v>
      </c>
      <c r="J21" s="63"/>
    </row>
    <row r="22" spans="2:10" ht="18" customHeight="1" x14ac:dyDescent="0.25">
      <c r="B22">
        <v>214</v>
      </c>
      <c r="D22" s="63">
        <v>15</v>
      </c>
      <c r="E22" s="22" t="str">
        <f>VLOOKUP(B22,СВОД!$D$6:$Q$103,2,FALSE)</f>
        <v xml:space="preserve">Похвистневский </v>
      </c>
      <c r="F22" s="22" t="str">
        <f>VLOOKUP(B22,СВОД!$D$6:$Q$103,5,FALSE)</f>
        <v>Атанов Александр Алексеевич</v>
      </c>
      <c r="G22" s="66">
        <f>VLOOKUP(B22,СВОД!$D$6:$Q$103,6,FALSE)</f>
        <v>38196</v>
      </c>
      <c r="H22" s="63" t="str">
        <f>VLOOKUP(B22,СВОД!$D$6:$Q$103,7,FALSE)</f>
        <v>м</v>
      </c>
      <c r="I22" s="63">
        <v>0</v>
      </c>
      <c r="J22" s="63"/>
    </row>
  </sheetData>
  <mergeCells count="2">
    <mergeCell ref="D2:J2"/>
    <mergeCell ref="D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</vt:lpstr>
      <vt:lpstr>дартсС</vt:lpstr>
      <vt:lpstr>минигольф</vt:lpstr>
      <vt:lpstr>Стрельба</vt:lpstr>
      <vt:lpstr>теннис</vt:lpstr>
      <vt:lpstr>шашки</vt:lpstr>
      <vt:lpstr>дартс</vt:lpstr>
      <vt:lpstr>дартс!Область_печати</vt:lpstr>
      <vt:lpstr>дартсС!Область_печати</vt:lpstr>
      <vt:lpstr>минигольф!Область_печати</vt:lpstr>
      <vt:lpstr>СВОД!Область_печати</vt:lpstr>
      <vt:lpstr>Стрельба!Область_печати</vt:lpstr>
      <vt:lpstr>теннис!Область_печати</vt:lpstr>
      <vt:lpstr>шашки!Область_печати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2018-03-28T10:51:52Z</cp:lastPrinted>
  <dcterms:created xsi:type="dcterms:W3CDTF">2017-04-04T06:15:55Z</dcterms:created>
  <dcterms:modified xsi:type="dcterms:W3CDTF">2018-03-28T11:00:20Z</dcterms:modified>
</cp:coreProperties>
</file>